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645" windowWidth="13095" windowHeight="6855" activeTab="4"/>
  </bookViews>
  <sheets>
    <sheet name="Rekapitulácia stavby" sheetId="1" r:id="rId1"/>
    <sheet name="1 - Keramická dlažba podláh" sheetId="2" r:id="rId2"/>
    <sheet name="2 - Vnútorné priečky a úp..." sheetId="3" r:id="rId3"/>
    <sheet name="3 - Úprava sociálnych zar..." sheetId="4" r:id="rId4"/>
    <sheet name="4 - Zdravotechnika" sheetId="5" r:id="rId5"/>
  </sheets>
  <definedNames>
    <definedName name="_xlnm._FilterDatabase" localSheetId="1" hidden="1">'1 - Keramická dlažba podláh'!$C$123:$K$147</definedName>
    <definedName name="_xlnm._FilterDatabase" localSheetId="2" hidden="1">'2 - Vnútorné priečky a úp...'!$C$123:$K$148</definedName>
    <definedName name="_xlnm._FilterDatabase" localSheetId="3" hidden="1">'3 - Úprava sociálnych zar...'!$C$128:$K$183</definedName>
    <definedName name="_xlnm._FilterDatabase" localSheetId="4" hidden="1">'4 - Zdravotechnika'!$C$123:$K$186</definedName>
    <definedName name="_xlnm.Print_Titles" localSheetId="1">'1 - Keramická dlažba podláh'!$123:$123</definedName>
    <definedName name="_xlnm.Print_Titles" localSheetId="2">'2 - Vnútorné priečky a úp...'!$123:$123</definedName>
    <definedName name="_xlnm.Print_Titles" localSheetId="3">'3 - Úprava sociálnych zar...'!$128:$128</definedName>
    <definedName name="_xlnm.Print_Titles" localSheetId="4">'4 - Zdravotechnika'!$123:$123</definedName>
    <definedName name="_xlnm.Print_Titles" localSheetId="0">'Rekapitulácia stavby'!$92:$92</definedName>
    <definedName name="_xlnm.Print_Area" localSheetId="1">'1 - Keramická dlažba podláh'!$C$4:$J$76,'1 - Keramická dlažba podláh'!$C$82:$J$105,'1 - Keramická dlažba podláh'!$C$111:$J$147</definedName>
    <definedName name="_xlnm.Print_Area" localSheetId="2">'2 - Vnútorné priečky a úp...'!$C$4:$J$76,'2 - Vnútorné priečky a úp...'!$C$82:$J$105,'2 - Vnútorné priečky a úp...'!$C$111:$J$148</definedName>
    <definedName name="_xlnm.Print_Area" localSheetId="3">'3 - Úprava sociálnych zar...'!$C$4:$J$76,'3 - Úprava sociálnych zar...'!$C$82:$J$110,'3 - Úprava sociálnych zar...'!$C$116:$J$183</definedName>
    <definedName name="_xlnm.Print_Area" localSheetId="4">'4 - Zdravotechnika'!$C$4:$J$76,'4 - Zdravotechnika'!$C$82:$J$105,'4 - Zdravotechnika'!$C$111:$J$186</definedName>
    <definedName name="_xlnm.Print_Area" localSheetId="0">'Rekapitulácia stavby'!$D$4:$AO$76,'Rekapitulácia stavby'!$C$82:$AQ$99</definedName>
  </definedNames>
  <calcPr calcId="125725"/>
</workbook>
</file>

<file path=xl/calcChain.xml><?xml version="1.0" encoding="utf-8"?>
<calcChain xmlns="http://schemas.openxmlformats.org/spreadsheetml/2006/main">
  <c r="J37" i="5"/>
  <c r="J36"/>
  <c r="AY98" i="1"/>
  <c r="J35" i="5"/>
  <c r="AX98" i="1"/>
  <c r="BI186" i="5"/>
  <c r="BH186"/>
  <c r="BG186"/>
  <c r="BE186"/>
  <c r="T186"/>
  <c r="T185" s="1"/>
  <c r="R186"/>
  <c r="R185"/>
  <c r="P186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BI127"/>
  <c r="BH127"/>
  <c r="BG127"/>
  <c r="BE127"/>
  <c r="T127"/>
  <c r="R127"/>
  <c r="P127"/>
  <c r="F118"/>
  <c r="E116"/>
  <c r="F89"/>
  <c r="E87"/>
  <c r="J24"/>
  <c r="E24"/>
  <c r="J121" s="1"/>
  <c r="J23"/>
  <c r="J21"/>
  <c r="E21"/>
  <c r="J91" s="1"/>
  <c r="J20"/>
  <c r="J18"/>
  <c r="E18"/>
  <c r="F121" s="1"/>
  <c r="J17"/>
  <c r="J15"/>
  <c r="E15"/>
  <c r="F120" s="1"/>
  <c r="J14"/>
  <c r="J12"/>
  <c r="J89" s="1"/>
  <c r="E7"/>
  <c r="E114" s="1"/>
  <c r="J37" i="4"/>
  <c r="J36"/>
  <c r="AY97" i="1" s="1"/>
  <c r="J35" i="4"/>
  <c r="AX97" i="1" s="1"/>
  <c r="BI183" i="4"/>
  <c r="BH183"/>
  <c r="BG183"/>
  <c r="BE183"/>
  <c r="T183"/>
  <c r="T182" s="1"/>
  <c r="T181" s="1"/>
  <c r="R183"/>
  <c r="R182"/>
  <c r="R181" s="1"/>
  <c r="P183"/>
  <c r="P182" s="1"/>
  <c r="P181" s="1"/>
  <c r="BI180"/>
  <c r="BH180"/>
  <c r="BG180"/>
  <c r="BE180"/>
  <c r="T180"/>
  <c r="R180"/>
  <c r="P180"/>
  <c r="BI179"/>
  <c r="BH179"/>
  <c r="BG179"/>
  <c r="BE179"/>
  <c r="T179"/>
  <c r="R179"/>
  <c r="P179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7"/>
  <c r="BH157"/>
  <c r="BG157"/>
  <c r="BE157"/>
  <c r="T157"/>
  <c r="T156" s="1"/>
  <c r="R157"/>
  <c r="R156" s="1"/>
  <c r="P157"/>
  <c r="P156" s="1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F123"/>
  <c r="E121"/>
  <c r="F89"/>
  <c r="E87"/>
  <c r="J24"/>
  <c r="E24"/>
  <c r="J126" s="1"/>
  <c r="J23"/>
  <c r="J21"/>
  <c r="E21"/>
  <c r="J125" s="1"/>
  <c r="J20"/>
  <c r="J18"/>
  <c r="E18"/>
  <c r="F126" s="1"/>
  <c r="J17"/>
  <c r="J15"/>
  <c r="E15"/>
  <c r="F125" s="1"/>
  <c r="J14"/>
  <c r="J12"/>
  <c r="J123" s="1"/>
  <c r="E7"/>
  <c r="E85" s="1"/>
  <c r="J37" i="3"/>
  <c r="J36"/>
  <c r="AY96" i="1" s="1"/>
  <c r="J35" i="3"/>
  <c r="AX96" i="1" s="1"/>
  <c r="BI148" i="3"/>
  <c r="BH148"/>
  <c r="BG148"/>
  <c r="BE148"/>
  <c r="T148"/>
  <c r="R148"/>
  <c r="P148"/>
  <c r="BI147"/>
  <c r="BH147"/>
  <c r="BG147"/>
  <c r="BE147"/>
  <c r="T147"/>
  <c r="R147"/>
  <c r="P147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38"/>
  <c r="BH138"/>
  <c r="BG138"/>
  <c r="BE138"/>
  <c r="T138"/>
  <c r="T137"/>
  <c r="R138"/>
  <c r="R137"/>
  <c r="P138"/>
  <c r="P137"/>
  <c r="BI136"/>
  <c r="BH136"/>
  <c r="BG136"/>
  <c r="BE136"/>
  <c r="T136"/>
  <c r="T135"/>
  <c r="R136"/>
  <c r="R135"/>
  <c r="P136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29"/>
  <c r="BH129"/>
  <c r="BG129"/>
  <c r="BE129"/>
  <c r="T129"/>
  <c r="R129"/>
  <c r="P129"/>
  <c r="BI128"/>
  <c r="BH128"/>
  <c r="BG128"/>
  <c r="BE128"/>
  <c r="T128"/>
  <c r="R128"/>
  <c r="P128"/>
  <c r="BI127"/>
  <c r="BH127"/>
  <c r="BG127"/>
  <c r="BE127"/>
  <c r="T127"/>
  <c r="R127"/>
  <c r="P127"/>
  <c r="F118"/>
  <c r="E116"/>
  <c r="F89"/>
  <c r="E87"/>
  <c r="J24"/>
  <c r="E24"/>
  <c r="J121" s="1"/>
  <c r="J23"/>
  <c r="J21"/>
  <c r="E21"/>
  <c r="J120" s="1"/>
  <c r="J20"/>
  <c r="J18"/>
  <c r="E18"/>
  <c r="F121" s="1"/>
  <c r="J17"/>
  <c r="J15"/>
  <c r="E15"/>
  <c r="F120" s="1"/>
  <c r="J14"/>
  <c r="J12"/>
  <c r="J118" s="1"/>
  <c r="E7"/>
  <c r="E85"/>
  <c r="J37" i="2"/>
  <c r="J36"/>
  <c r="AY95" i="1" s="1"/>
  <c r="J35" i="2"/>
  <c r="AX95" i="1" s="1"/>
  <c r="BI147" i="2"/>
  <c r="BH147"/>
  <c r="BG147"/>
  <c r="BE147"/>
  <c r="T147"/>
  <c r="T146" s="1"/>
  <c r="T145" s="1"/>
  <c r="R147"/>
  <c r="R146"/>
  <c r="R145" s="1"/>
  <c r="P147"/>
  <c r="P146" s="1"/>
  <c r="P145" s="1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4"/>
  <c r="BH134"/>
  <c r="BG134"/>
  <c r="BE134"/>
  <c r="T134"/>
  <c r="T133"/>
  <c r="R134"/>
  <c r="R133" s="1"/>
  <c r="P134"/>
  <c r="P133" s="1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BI127"/>
  <c r="BH127"/>
  <c r="BG127"/>
  <c r="BE127"/>
  <c r="T127"/>
  <c r="R127"/>
  <c r="P127"/>
  <c r="F118"/>
  <c r="E116"/>
  <c r="F89"/>
  <c r="E87"/>
  <c r="J24"/>
  <c r="E24"/>
  <c r="J92" s="1"/>
  <c r="J23"/>
  <c r="J21"/>
  <c r="E21"/>
  <c r="J120" s="1"/>
  <c r="J20"/>
  <c r="J18"/>
  <c r="E18"/>
  <c r="F121" s="1"/>
  <c r="J17"/>
  <c r="J15"/>
  <c r="E15"/>
  <c r="F91" s="1"/>
  <c r="J14"/>
  <c r="J12"/>
  <c r="J118" s="1"/>
  <c r="E7"/>
  <c r="E85" s="1"/>
  <c r="L90" i="1"/>
  <c r="AM90"/>
  <c r="AM89"/>
  <c r="L89"/>
  <c r="AM87"/>
  <c r="L87"/>
  <c r="L85"/>
  <c r="L84"/>
  <c r="BK147" i="2"/>
  <c r="J144"/>
  <c r="BK143"/>
  <c r="BK142"/>
  <c r="BK140"/>
  <c r="J139"/>
  <c r="J138"/>
  <c r="J137"/>
  <c r="J134"/>
  <c r="BK132"/>
  <c r="BK131"/>
  <c r="BK130"/>
  <c r="BK129"/>
  <c r="J128"/>
  <c r="J127"/>
  <c r="J147"/>
  <c r="BK144"/>
  <c r="J143"/>
  <c r="J142"/>
  <c r="J140"/>
  <c r="BK139"/>
  <c r="BK138"/>
  <c r="BK137"/>
  <c r="BK134"/>
  <c r="J132"/>
  <c r="J131"/>
  <c r="J130"/>
  <c r="J129"/>
  <c r="BK128"/>
  <c r="BK127"/>
  <c r="AS94" i="1"/>
  <c r="J148" i="3"/>
  <c r="J147"/>
  <c r="J145"/>
  <c r="BK144"/>
  <c r="BK143"/>
  <c r="J133"/>
  <c r="J132"/>
  <c r="J129"/>
  <c r="BK148"/>
  <c r="BK147"/>
  <c r="BK145"/>
  <c r="J144"/>
  <c r="J143"/>
  <c r="J142"/>
  <c r="BK141"/>
  <c r="J138"/>
  <c r="BK136"/>
  <c r="J134"/>
  <c r="J131"/>
  <c r="BK128"/>
  <c r="J127"/>
  <c r="BK142"/>
  <c r="J141"/>
  <c r="BK138"/>
  <c r="J136"/>
  <c r="BK134"/>
  <c r="BK133"/>
  <c r="BK132"/>
  <c r="BK131"/>
  <c r="BK129"/>
  <c r="J128"/>
  <c r="BK127"/>
  <c r="BK183" i="4"/>
  <c r="J180"/>
  <c r="BK179"/>
  <c r="J177"/>
  <c r="BK176"/>
  <c r="BK175"/>
  <c r="J173"/>
  <c r="BK172"/>
  <c r="J171"/>
  <c r="J169"/>
  <c r="J168"/>
  <c r="J167"/>
  <c r="J166"/>
  <c r="J165"/>
  <c r="BK164"/>
  <c r="J162"/>
  <c r="J161"/>
  <c r="J160"/>
  <c r="BK157"/>
  <c r="J155"/>
  <c r="BK154"/>
  <c r="BK153"/>
  <c r="J152"/>
  <c r="J151"/>
  <c r="BK150"/>
  <c r="J149"/>
  <c r="J148"/>
  <c r="J147"/>
  <c r="BK146"/>
  <c r="BK145"/>
  <c r="BK143"/>
  <c r="BK142"/>
  <c r="J141"/>
  <c r="BK140"/>
  <c r="BK139"/>
  <c r="J138"/>
  <c r="BK137"/>
  <c r="J135"/>
  <c r="BK134"/>
  <c r="J133"/>
  <c r="BK132"/>
  <c r="J183"/>
  <c r="BK180"/>
  <c r="J179"/>
  <c r="BK177"/>
  <c r="J176"/>
  <c r="J175"/>
  <c r="BK173"/>
  <c r="J172"/>
  <c r="BK171"/>
  <c r="BK169"/>
  <c r="BK168"/>
  <c r="BK167"/>
  <c r="BK166"/>
  <c r="BK165"/>
  <c r="J164"/>
  <c r="BK162"/>
  <c r="BK161"/>
  <c r="BK160"/>
  <c r="J157"/>
  <c r="BK155"/>
  <c r="J154"/>
  <c r="J153"/>
  <c r="BK152"/>
  <c r="BK151"/>
  <c r="J150"/>
  <c r="BK149"/>
  <c r="BK148"/>
  <c r="BK147"/>
  <c r="J146"/>
  <c r="J145"/>
  <c r="J143"/>
  <c r="J142"/>
  <c r="BK141"/>
  <c r="J140"/>
  <c r="J139"/>
  <c r="BK138"/>
  <c r="J137"/>
  <c r="BK135"/>
  <c r="J134"/>
  <c r="BK133"/>
  <c r="J132"/>
  <c r="BK186" i="5"/>
  <c r="J186"/>
  <c r="BK184"/>
  <c r="J184"/>
  <c r="BK183"/>
  <c r="J183"/>
  <c r="BK182"/>
  <c r="J182"/>
  <c r="BK181"/>
  <c r="J181"/>
  <c r="BK180"/>
  <c r="J180"/>
  <c r="BK179"/>
  <c r="J179"/>
  <c r="BK178"/>
  <c r="J178"/>
  <c r="BK177"/>
  <c r="J177"/>
  <c r="BK176"/>
  <c r="J176"/>
  <c r="BK175"/>
  <c r="J175"/>
  <c r="BK174"/>
  <c r="J174"/>
  <c r="BK173"/>
  <c r="J173"/>
  <c r="BK172"/>
  <c r="J172"/>
  <c r="BK171"/>
  <c r="J171"/>
  <c r="BK170"/>
  <c r="J170"/>
  <c r="BK169"/>
  <c r="J169"/>
  <c r="BK168"/>
  <c r="J168"/>
  <c r="BK167"/>
  <c r="J167"/>
  <c r="BK166"/>
  <c r="J166"/>
  <c r="BK165"/>
  <c r="J165"/>
  <c r="BK164"/>
  <c r="J164"/>
  <c r="BK163"/>
  <c r="J163"/>
  <c r="BK162"/>
  <c r="J162"/>
  <c r="BK161"/>
  <c r="J161"/>
  <c r="BK160"/>
  <c r="J160"/>
  <c r="BK159"/>
  <c r="J159"/>
  <c r="BK158"/>
  <c r="J158"/>
  <c r="BK157"/>
  <c r="J157"/>
  <c r="BK155"/>
  <c r="J155"/>
  <c r="BK154"/>
  <c r="J154"/>
  <c r="BK153"/>
  <c r="J153"/>
  <c r="BK152"/>
  <c r="J152"/>
  <c r="BK151"/>
  <c r="J151"/>
  <c r="BK150"/>
  <c r="J150"/>
  <c r="BK149"/>
  <c r="J149"/>
  <c r="BK148"/>
  <c r="J148"/>
  <c r="BK147"/>
  <c r="J147"/>
  <c r="BK145"/>
  <c r="J145"/>
  <c r="BK144"/>
  <c r="J144"/>
  <c r="BK143"/>
  <c r="J143"/>
  <c r="BK142"/>
  <c r="J142"/>
  <c r="BK141"/>
  <c r="J141"/>
  <c r="BK140"/>
  <c r="J140"/>
  <c r="BK139"/>
  <c r="J139"/>
  <c r="BK138"/>
  <c r="J138"/>
  <c r="BK136"/>
  <c r="BK135"/>
  <c r="BK134"/>
  <c r="BK131"/>
  <c r="J130"/>
  <c r="J129"/>
  <c r="J128"/>
  <c r="BK127"/>
  <c r="J136"/>
  <c r="J135"/>
  <c r="J134"/>
  <c r="J131"/>
  <c r="BK130"/>
  <c r="BK129"/>
  <c r="BK128"/>
  <c r="J127"/>
  <c r="BK126" i="2" l="1"/>
  <c r="J126" s="1"/>
  <c r="J98" s="1"/>
  <c r="P126"/>
  <c r="P125"/>
  <c r="R126"/>
  <c r="R125"/>
  <c r="T126"/>
  <c r="T125"/>
  <c r="BK136"/>
  <c r="J136"/>
  <c r="J101" s="1"/>
  <c r="P136"/>
  <c r="R136"/>
  <c r="T136"/>
  <c r="BK141"/>
  <c r="J141"/>
  <c r="J102" s="1"/>
  <c r="P141"/>
  <c r="R141"/>
  <c r="T141"/>
  <c r="BK126" i="3"/>
  <c r="J126"/>
  <c r="J98" s="1"/>
  <c r="P126"/>
  <c r="R126"/>
  <c r="T126"/>
  <c r="BK130"/>
  <c r="J130"/>
  <c r="J99" s="1"/>
  <c r="P130"/>
  <c r="R130"/>
  <c r="T130"/>
  <c r="BK140"/>
  <c r="J140"/>
  <c r="J103" s="1"/>
  <c r="P140"/>
  <c r="R140"/>
  <c r="T140"/>
  <c r="BK146"/>
  <c r="J146"/>
  <c r="J104" s="1"/>
  <c r="P146"/>
  <c r="R146"/>
  <c r="T146"/>
  <c r="BK131" i="4"/>
  <c r="J131"/>
  <c r="J98" s="1"/>
  <c r="P131"/>
  <c r="R131"/>
  <c r="T131"/>
  <c r="BK136"/>
  <c r="J136"/>
  <c r="J99" s="1"/>
  <c r="P136"/>
  <c r="R136"/>
  <c r="T136"/>
  <c r="BK144"/>
  <c r="J144"/>
  <c r="J100" s="1"/>
  <c r="P144"/>
  <c r="R144"/>
  <c r="T144"/>
  <c r="BK159"/>
  <c r="J159"/>
  <c r="J103" s="1"/>
  <c r="P159"/>
  <c r="R159"/>
  <c r="T159"/>
  <c r="BK163"/>
  <c r="J163"/>
  <c r="J104" s="1"/>
  <c r="P163"/>
  <c r="R163"/>
  <c r="T163"/>
  <c r="BK170"/>
  <c r="J170"/>
  <c r="J105" s="1"/>
  <c r="P170"/>
  <c r="R170"/>
  <c r="T170"/>
  <c r="BK174"/>
  <c r="J174"/>
  <c r="J106" s="1"/>
  <c r="P174"/>
  <c r="R174"/>
  <c r="T174"/>
  <c r="BK178"/>
  <c r="J178"/>
  <c r="J107" s="1"/>
  <c r="P178"/>
  <c r="R178"/>
  <c r="T178"/>
  <c r="BK126" i="5"/>
  <c r="J126"/>
  <c r="J98" s="1"/>
  <c r="P126"/>
  <c r="P125" s="1"/>
  <c r="R126"/>
  <c r="R125" s="1"/>
  <c r="T126"/>
  <c r="T125" s="1"/>
  <c r="BK133"/>
  <c r="J133" s="1"/>
  <c r="J100" s="1"/>
  <c r="P133"/>
  <c r="R133"/>
  <c r="T133"/>
  <c r="BK137"/>
  <c r="J137" s="1"/>
  <c r="J101" s="1"/>
  <c r="P137"/>
  <c r="R137"/>
  <c r="T137"/>
  <c r="BK146"/>
  <c r="J146" s="1"/>
  <c r="J102" s="1"/>
  <c r="P146"/>
  <c r="R146"/>
  <c r="T146"/>
  <c r="BK156"/>
  <c r="J156" s="1"/>
  <c r="J103" s="1"/>
  <c r="P156"/>
  <c r="R156"/>
  <c r="T156"/>
  <c r="BK133" i="2"/>
  <c r="J133" s="1"/>
  <c r="J99" s="1"/>
  <c r="BK146"/>
  <c r="J146"/>
  <c r="J104" s="1"/>
  <c r="BK135" i="3"/>
  <c r="J135" s="1"/>
  <c r="J100" s="1"/>
  <c r="BK137"/>
  <c r="J137"/>
  <c r="J101" s="1"/>
  <c r="BK156" i="4"/>
  <c r="J156" s="1"/>
  <c r="J101" s="1"/>
  <c r="BK182"/>
  <c r="J182"/>
  <c r="J109" s="1"/>
  <c r="BK185" i="5"/>
  <c r="J185" s="1"/>
  <c r="J104" s="1"/>
  <c r="F91"/>
  <c r="J92"/>
  <c r="J118"/>
  <c r="J120"/>
  <c r="BF128"/>
  <c r="BF131"/>
  <c r="BF135"/>
  <c r="E85"/>
  <c r="F92"/>
  <c r="BF127"/>
  <c r="BF129"/>
  <c r="BF130"/>
  <c r="BF134"/>
  <c r="BF136"/>
  <c r="BF138"/>
  <c r="BF139"/>
  <c r="BF140"/>
  <c r="BF141"/>
  <c r="BF142"/>
  <c r="BF143"/>
  <c r="BF144"/>
  <c r="BF145"/>
  <c r="BF147"/>
  <c r="BF148"/>
  <c r="BF149"/>
  <c r="BF150"/>
  <c r="BF151"/>
  <c r="BF152"/>
  <c r="BF153"/>
  <c r="BF154"/>
  <c r="BF155"/>
  <c r="BF157"/>
  <c r="BF158"/>
  <c r="BF159"/>
  <c r="BF160"/>
  <c r="BF161"/>
  <c r="BF162"/>
  <c r="BF163"/>
  <c r="BF164"/>
  <c r="BF165"/>
  <c r="BF166"/>
  <c r="BF167"/>
  <c r="BF168"/>
  <c r="BF169"/>
  <c r="BF170"/>
  <c r="BF171"/>
  <c r="BF172"/>
  <c r="BF173"/>
  <c r="BF174"/>
  <c r="BF175"/>
  <c r="BF176"/>
  <c r="BF177"/>
  <c r="BF178"/>
  <c r="BF179"/>
  <c r="BF180"/>
  <c r="BF181"/>
  <c r="BF182"/>
  <c r="BF183"/>
  <c r="BF184"/>
  <c r="BF186"/>
  <c r="F91" i="4"/>
  <c r="F92"/>
  <c r="E119"/>
  <c r="BF132"/>
  <c r="BF133"/>
  <c r="BF138"/>
  <c r="BF141"/>
  <c r="BF143"/>
  <c r="BF145"/>
  <c r="BF147"/>
  <c r="BF149"/>
  <c r="BF151"/>
  <c r="BF152"/>
  <c r="BF154"/>
  <c r="BF157"/>
  <c r="BF169"/>
  <c r="BF171"/>
  <c r="BF175"/>
  <c r="BF180"/>
  <c r="J89"/>
  <c r="J91"/>
  <c r="J92"/>
  <c r="BF134"/>
  <c r="BF135"/>
  <c r="BF137"/>
  <c r="BF139"/>
  <c r="BF140"/>
  <c r="BF142"/>
  <c r="BF146"/>
  <c r="BF148"/>
  <c r="BF150"/>
  <c r="BF153"/>
  <c r="BF155"/>
  <c r="BF160"/>
  <c r="BF161"/>
  <c r="BF162"/>
  <c r="BF164"/>
  <c r="BF165"/>
  <c r="BF166"/>
  <c r="BF167"/>
  <c r="BF168"/>
  <c r="BF172"/>
  <c r="BF173"/>
  <c r="BF176"/>
  <c r="BF177"/>
  <c r="BF179"/>
  <c r="BF183"/>
  <c r="BK125" i="2"/>
  <c r="J125" s="1"/>
  <c r="J97" s="1"/>
  <c r="J89" i="3"/>
  <c r="J91"/>
  <c r="F92"/>
  <c r="E114"/>
  <c r="BF127"/>
  <c r="BF129"/>
  <c r="BF131"/>
  <c r="BF134"/>
  <c r="BF136"/>
  <c r="BF138"/>
  <c r="BF142"/>
  <c r="BK135" i="2"/>
  <c r="J135" s="1"/>
  <c r="J100" s="1"/>
  <c r="F91" i="3"/>
  <c r="J92"/>
  <c r="BF145"/>
  <c r="BF147"/>
  <c r="BF148"/>
  <c r="BF128"/>
  <c r="BF132"/>
  <c r="BF133"/>
  <c r="BF141"/>
  <c r="BF143"/>
  <c r="BF144"/>
  <c r="J91" i="2"/>
  <c r="E114"/>
  <c r="BF127"/>
  <c r="BF130"/>
  <c r="J89"/>
  <c r="F92"/>
  <c r="F120"/>
  <c r="J121"/>
  <c r="BF128"/>
  <c r="BF134"/>
  <c r="BF139"/>
  <c r="BF140"/>
  <c r="BF142"/>
  <c r="BF129"/>
  <c r="BF131"/>
  <c r="BF132"/>
  <c r="BF137"/>
  <c r="BF138"/>
  <c r="BF143"/>
  <c r="BF144"/>
  <c r="BF147"/>
  <c r="F33"/>
  <c r="AZ95" i="1"/>
  <c r="J33" i="2"/>
  <c r="AV95" i="1"/>
  <c r="F37" i="2"/>
  <c r="BD95" i="1"/>
  <c r="F36" i="3"/>
  <c r="BC96" i="1"/>
  <c r="F33" i="4"/>
  <c r="AZ97" i="1"/>
  <c r="F36" i="4"/>
  <c r="BC97" i="1"/>
  <c r="F33" i="5"/>
  <c r="AZ98" i="1"/>
  <c r="J33" i="5"/>
  <c r="AV98" i="1"/>
  <c r="F37" i="5"/>
  <c r="BD98" i="1"/>
  <c r="F35" i="2"/>
  <c r="BB95" i="1"/>
  <c r="F36" i="2"/>
  <c r="BC95" i="1"/>
  <c r="F37" i="3"/>
  <c r="BD96" i="1"/>
  <c r="F33" i="3"/>
  <c r="AZ96" i="1"/>
  <c r="F35" i="3"/>
  <c r="BB96" i="1"/>
  <c r="J33" i="3"/>
  <c r="AV96" i="1"/>
  <c r="J33" i="4"/>
  <c r="AV97" i="1"/>
  <c r="F35" i="4"/>
  <c r="BB97" i="1"/>
  <c r="F37" i="4"/>
  <c r="BD97" i="1"/>
  <c r="F35" i="5"/>
  <c r="BB98" i="1"/>
  <c r="F36" i="5"/>
  <c r="BC98" i="1"/>
  <c r="T132" i="5" l="1"/>
  <c r="T124" s="1"/>
  <c r="R132"/>
  <c r="P132"/>
  <c r="P124" s="1"/>
  <c r="AU98" i="1" s="1"/>
  <c r="R124" i="5"/>
  <c r="T158" i="4"/>
  <c r="R158"/>
  <c r="P158"/>
  <c r="T130"/>
  <c r="T129" s="1"/>
  <c r="R130"/>
  <c r="R129" s="1"/>
  <c r="P130"/>
  <c r="P129" s="1"/>
  <c r="AU97" i="1" s="1"/>
  <c r="T139" i="3"/>
  <c r="R139"/>
  <c r="P139"/>
  <c r="T125"/>
  <c r="T124" s="1"/>
  <c r="R125"/>
  <c r="R124" s="1"/>
  <c r="P125"/>
  <c r="P124" s="1"/>
  <c r="AU96" i="1" s="1"/>
  <c r="T135" i="2"/>
  <c r="R135"/>
  <c r="R124" s="1"/>
  <c r="P135"/>
  <c r="T124"/>
  <c r="P124"/>
  <c r="AU95" i="1" s="1"/>
  <c r="BK145" i="2"/>
  <c r="J145" s="1"/>
  <c r="J103" s="1"/>
  <c r="BK125" i="3"/>
  <c r="J125"/>
  <c r="J97" s="1"/>
  <c r="BK139"/>
  <c r="J139" s="1"/>
  <c r="J102" s="1"/>
  <c r="BK130" i="4"/>
  <c r="J130"/>
  <c r="J97" s="1"/>
  <c r="BK158"/>
  <c r="J158" s="1"/>
  <c r="J102" s="1"/>
  <c r="BK181"/>
  <c r="J181"/>
  <c r="J108" s="1"/>
  <c r="BK125" i="5"/>
  <c r="J125" s="1"/>
  <c r="J97" s="1"/>
  <c r="BK132"/>
  <c r="J132"/>
  <c r="J99" s="1"/>
  <c r="BK124" i="2"/>
  <c r="J124" s="1"/>
  <c r="J30" s="1"/>
  <c r="AG95" i="1" s="1"/>
  <c r="F34" i="2"/>
  <c r="BA95" i="1" s="1"/>
  <c r="J34" i="2"/>
  <c r="AW95" i="1" s="1"/>
  <c r="AT95" s="1"/>
  <c r="F34" i="3"/>
  <c r="BA96" i="1"/>
  <c r="J34" i="3"/>
  <c r="AW96" i="1"/>
  <c r="AT96" s="1"/>
  <c r="F34" i="4"/>
  <c r="BA97" i="1" s="1"/>
  <c r="J34" i="4"/>
  <c r="AW97" i="1" s="1"/>
  <c r="AT97" s="1"/>
  <c r="F34" i="5"/>
  <c r="BA98" i="1"/>
  <c r="J34" i="5"/>
  <c r="AW98" i="1"/>
  <c r="AT98" s="1"/>
  <c r="BC94"/>
  <c r="W32" s="1"/>
  <c r="BB94"/>
  <c r="W31" s="1"/>
  <c r="AZ94"/>
  <c r="W29" s="1"/>
  <c r="BD94"/>
  <c r="W33" s="1"/>
  <c r="BK124" i="3" l="1"/>
  <c r="J124" s="1"/>
  <c r="J30" s="1"/>
  <c r="AG96" i="1" s="1"/>
  <c r="BK129" i="4"/>
  <c r="J129" s="1"/>
  <c r="J30" s="1"/>
  <c r="AG97" i="1" s="1"/>
  <c r="BK124" i="5"/>
  <c r="J124" s="1"/>
  <c r="J96" s="1"/>
  <c r="AN95" i="1"/>
  <c r="J96" i="2"/>
  <c r="J39"/>
  <c r="AU94" i="1"/>
  <c r="AV94"/>
  <c r="AK29"/>
  <c r="AY94"/>
  <c r="AX94"/>
  <c r="BA94"/>
  <c r="W30"/>
  <c r="J39" i="3" l="1"/>
  <c r="J39" i="4"/>
  <c r="J96"/>
  <c r="J96" i="3"/>
  <c r="AN96" i="1"/>
  <c r="AN97"/>
  <c r="J30" i="5"/>
  <c r="AG98" i="1" s="1"/>
  <c r="AG94" s="1"/>
  <c r="AK26" s="1"/>
  <c r="AK35" s="1"/>
  <c r="AW94"/>
  <c r="AK30" s="1"/>
  <c r="J39" i="5" l="1"/>
  <c r="AN98" i="1"/>
  <c r="AT94"/>
  <c r="AN94" s="1"/>
</calcChain>
</file>

<file path=xl/sharedStrings.xml><?xml version="1.0" encoding="utf-8"?>
<sst xmlns="http://schemas.openxmlformats.org/spreadsheetml/2006/main" count="2617" uniqueCount="449">
  <si>
    <t>Export Komplet</t>
  </si>
  <si>
    <t/>
  </si>
  <si>
    <t>2.0</t>
  </si>
  <si>
    <t>False</t>
  </si>
  <si>
    <t>{e82fe8e3-93f7-44d1-91c5-14430f52eb5f}</t>
  </si>
  <si>
    <t>&gt;&gt;  skryté stĺpce  &lt;&lt;</t>
  </si>
  <si>
    <t>0,01</t>
  </si>
  <si>
    <t>20</t>
  </si>
  <si>
    <t>REKAPITULÁCIA STAVBY</t>
  </si>
  <si>
    <t>v ---  nižšie sa nachádzajú doplnkové a pomocné údaje k zostavám  --- v</t>
  </si>
  <si>
    <t>0,001</t>
  </si>
  <si>
    <t>Kód:</t>
  </si>
  <si>
    <t>1</t>
  </si>
  <si>
    <t>Stavba:</t>
  </si>
  <si>
    <t>JKSO:</t>
  </si>
  <si>
    <t>KS:</t>
  </si>
  <si>
    <t>Miesto:</t>
  </si>
  <si>
    <t xml:space="preserve"> </t>
  </si>
  <si>
    <t>Dátum:</t>
  </si>
  <si>
    <t>Objednávateľ:</t>
  </si>
  <si>
    <t>IČO:</t>
  </si>
  <si>
    <t>IČ DPH:</t>
  </si>
  <si>
    <t>Zhotoviteľ:</t>
  </si>
  <si>
    <t>46114696</t>
  </si>
  <si>
    <t xml:space="preserve">BETA FOUR s.r.o. </t>
  </si>
  <si>
    <t>SK2023241880</t>
  </si>
  <si>
    <t>Projektant:</t>
  </si>
  <si>
    <t>True</t>
  </si>
  <si>
    <t>Spracovateľ:</t>
  </si>
  <si>
    <t>Peter Lesák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</si>
  <si>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</si>
  <si>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</si>
  <si>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</si>
  <si>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</si>
  <si>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</si>
  <si>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</si>
  <si>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</si>
  <si>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</si>
  <si>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</si>
  <si>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</si>
  <si>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</si>
  <si>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</si>
  <si>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</si>
  <si>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</si>
  <si>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</si>
  <si>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</si>
  <si>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</si>
  <si>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</si>
  <si>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</si>
  <si>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</si>
  <si>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</si>
  <si>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</si>
  <si>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</si>
  <si>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</si>
  <si>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</si>
  <si>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</si>
  <si>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</si>
  <si>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</si>
  <si>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</si>
  <si>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</si>
  <si>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</si>
  <si>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</si>
  <si>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</si>
  <si>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</si>
  <si>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</si>
  <si>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</si>
  <si>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</si>
  <si>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</si>
  <si>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</si>
  <si>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</si>
  <si>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</si>
  <si>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</si>
  <si>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</si>
  <si>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</si>
  <si>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</si>
  <si>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</si>
  <si>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Keramická dlažba podláh</t>
  </si>
  <si>
    <t>STA</t>
  </si>
  <si>
    <t>{123bd8d8-c54f-4560-8249-cce76675b722}</t>
  </si>
  <si>
    <t>2</t>
  </si>
  <si>
    <t>Vnútorné priečky a úp...</t>
  </si>
  <si>
    <t>{0f61ca30-6652-4ee3-bcf7-f6b6ae6efd4e}</t>
  </si>
  <si>
    <t>3</t>
  </si>
  <si>
    <t>Úprava sociálnych zar...</t>
  </si>
  <si>
    <t>{42203da9-c2a8-4c52-a7cb-1146dc8a5e5c}</t>
  </si>
  <si>
    <t>4</t>
  </si>
  <si>
    <t>Zdravotechnika</t>
  </si>
  <si>
    <t>{df5aeaa3-b9a3-4d93-94ef-42911a3636c2}</t>
  </si>
  <si>
    <t>KRYCÍ LIST ROZPOČTU</t>
  </si>
  <si>
    <t>Objekt:</t>
  </si>
  <si>
    <t>1 - Keramická dlažba podláh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</si>
  <si>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</si>
  <si>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</si>
  <si>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</si>
  <si>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</si>
  <si>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</si>
  <si>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</si>
  <si>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6 - Úpravy povrchov, podlahy, osadenie</t>
  </si>
  <si>
    <t xml:space="preserve">    99 - Presun hmôt HSV</t>
  </si>
  <si>
    <t>PSV - Práce a dodávky PSV</t>
  </si>
  <si>
    <t xml:space="preserve">    771 - Podlahy z dlaždíc</t>
  </si>
  <si>
    <t xml:space="preserve">    781 - Obklady</t>
  </si>
  <si>
    <t>M - Práce a dodávky M</t>
  </si>
  <si>
    <t xml:space="preserve">    21-M - Elektromontáže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</si>
  <si>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</si>
  <si>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</si>
  <si>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</si>
  <si>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</si>
  <si>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</si>
  <si>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</si>
  <si>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</si>
  <si>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</si>
  <si>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</si>
  <si>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</si>
  <si>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</si>
  <si>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</si>
  <si>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</si>
  <si>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</si>
  <si>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</si>
  <si>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6</t>
  </si>
  <si>
    <t>Úpravy povrchov, podlahy, osadenie</t>
  </si>
  <si>
    <t>K</t>
  </si>
  <si>
    <t>632001051.S</t>
  </si>
  <si>
    <t>Zhotovenie jednonásobného penetračného náteru pre potery a stierky</t>
  </si>
  <si>
    <t>m2</t>
  </si>
  <si>
    <t>M</t>
  </si>
  <si>
    <t>082110000200.S</t>
  </si>
  <si>
    <t>Voda pitná pre priemysel a služby</t>
  </si>
  <si>
    <t>m3</t>
  </si>
  <si>
    <t>8</t>
  </si>
  <si>
    <t>585520008700.S</t>
  </si>
  <si>
    <t>Penetračný náter na nasiakavé podklady pod potery, samonivelizačné hmoty a stavebné lepidlá</t>
  </si>
  <si>
    <t>kg</t>
  </si>
  <si>
    <t>632452644.S</t>
  </si>
  <si>
    <t>Cementová samonivelizačná stierka, pevnosti v tlaku 25 MPa, hr. 5 mm</t>
  </si>
  <si>
    <t>5</t>
  </si>
  <si>
    <t>776990105.S</t>
  </si>
  <si>
    <t>Vysávanie podkladu pred kladením samonivelačnej hmoty</t>
  </si>
  <si>
    <t>10</t>
  </si>
  <si>
    <t>776992200.S</t>
  </si>
  <si>
    <t>Príprava podkladu prebrúsením strojne brúskou na betón</t>
  </si>
  <si>
    <t>12</t>
  </si>
  <si>
    <t>99</t>
  </si>
  <si>
    <t>Presun hmôt HSV</t>
  </si>
  <si>
    <t>15</t>
  </si>
  <si>
    <t>999281111.S</t>
  </si>
  <si>
    <t>Presun hmôt pre opravy a údržbu objektov vrátane vonkajších plášťov výšky do 25 m</t>
  </si>
  <si>
    <t>t</t>
  </si>
  <si>
    <t>14</t>
  </si>
  <si>
    <t>PSV</t>
  </si>
  <si>
    <t>Práce a dodávky PSV</t>
  </si>
  <si>
    <t>771</t>
  </si>
  <si>
    <t>Podlahy z dlaždíc</t>
  </si>
  <si>
    <t>771411004.S</t>
  </si>
  <si>
    <t>Montáž soklíkov z obkladačiek do malty veľ. 300 x 80 mm</t>
  </si>
  <si>
    <t>m</t>
  </si>
  <si>
    <t>16</t>
  </si>
  <si>
    <t>9</t>
  </si>
  <si>
    <t>771571112.S</t>
  </si>
  <si>
    <t>Montáž podláh z dlaždíc keramických do malty</t>
  </si>
  <si>
    <t>18</t>
  </si>
  <si>
    <t>597740001600.S</t>
  </si>
  <si>
    <t>Dlaždice keramické - podľa výberu investora</t>
  </si>
  <si>
    <t>32</t>
  </si>
  <si>
    <t>11</t>
  </si>
  <si>
    <t>998771101.S</t>
  </si>
  <si>
    <t>Presun hmôt pre podlahy z dlaždíc v objektoch výšky do 6m</t>
  </si>
  <si>
    <t>22</t>
  </si>
  <si>
    <t>781</t>
  </si>
  <si>
    <t>Obklady</t>
  </si>
  <si>
    <t>781491013.S</t>
  </si>
  <si>
    <t>Montáž profilov pre obklad a dlažby do malty - dilatácia</t>
  </si>
  <si>
    <t>24</t>
  </si>
  <si>
    <t>13</t>
  </si>
  <si>
    <t>283410018500.S</t>
  </si>
  <si>
    <t>Profil dilatačný pre hr. dlaždíc 8-10 mm, šírka 6 mm</t>
  </si>
  <si>
    <t>26</t>
  </si>
  <si>
    <t>998781101.S</t>
  </si>
  <si>
    <t>Presun hmôt pre obklady keramické v objektoch výšky do 6 m</t>
  </si>
  <si>
    <t>28</t>
  </si>
  <si>
    <t>Práce a dodávky M</t>
  </si>
  <si>
    <t>21-M</t>
  </si>
  <si>
    <t>Elektromontáže</t>
  </si>
  <si>
    <t>210011230.S</t>
  </si>
  <si>
    <t>Zhotovenie elektroinštalácie ( rozvody, ističe,osvetlenie,prepoj)</t>
  </si>
  <si>
    <t>eur</t>
  </si>
  <si>
    <t>64</t>
  </si>
  <si>
    <t>30</t>
  </si>
  <si>
    <t>2 - Vnútorné priečky a úp...</t>
  </si>
  <si>
    <t xml:space="preserve">    3 - Zvislé a kompletné konštrukcie</t>
  </si>
  <si>
    <t xml:space="preserve">    9 - Ostatné konštrukcie a práce-búranie</t>
  </si>
  <si>
    <t xml:space="preserve">    766 - Konštrukcie stolárske</t>
  </si>
  <si>
    <t xml:space="preserve">    784 - Maľby</t>
  </si>
  <si>
    <t>Zvislé a kompletné konštrukcie</t>
  </si>
  <si>
    <t>317160152.S</t>
  </si>
  <si>
    <t>Keramický preklad nenosný šírky 115 mm, výšky 71 mm, dĺžky 1250 mm</t>
  </si>
  <si>
    <t>ks</t>
  </si>
  <si>
    <t>342240131.S</t>
  </si>
  <si>
    <t>Priečky z tehál pálených dierovaných brúsených na pero a drážku hrúbky 100 mm, na maltu pre tenké škáry</t>
  </si>
  <si>
    <t>342948115.S</t>
  </si>
  <si>
    <t>Ukončenie priečok hr. do 100 mm ku konštrukciám polyuretánovou penou</t>
  </si>
  <si>
    <t>610991111.S</t>
  </si>
  <si>
    <t>Zakrývanie výplní vnútorných okenných otvorov, predmetov a konštrukcií</t>
  </si>
  <si>
    <t>612460151.S</t>
  </si>
  <si>
    <t>Príprava vnútorného podkladu stien cementovým prednástrekom, hr. 3 mm</t>
  </si>
  <si>
    <t>7</t>
  </si>
  <si>
    <t>612460273.S</t>
  </si>
  <si>
    <t>Vnútorná omietka stien sadrová, hr. 15 mm</t>
  </si>
  <si>
    <t>612460302.S</t>
  </si>
  <si>
    <t>Vnútorná stierka stien sadrová, hr. 2 mm</t>
  </si>
  <si>
    <t>Ostatné konštrukcie a práce-búranie</t>
  </si>
  <si>
    <t>941955002.S</t>
  </si>
  <si>
    <t>Lešenie ľahké pracovné pomocné s výškou lešeňovej podlahy nad 1,20 do 1,90 m</t>
  </si>
  <si>
    <t>17</t>
  </si>
  <si>
    <t>766</t>
  </si>
  <si>
    <t>Konštrukcie stolárske</t>
  </si>
  <si>
    <t>766662112.S</t>
  </si>
  <si>
    <t>Montáž dverového krídla otočného jednokrídlového poldrážkového, do existujúcej zárubne, vrátane kovania</t>
  </si>
  <si>
    <t>549150000600.S</t>
  </si>
  <si>
    <t>Kľučka dverová a rozeta 2x, nehrdzavejúca oceľ, povrch nerez brúsený</t>
  </si>
  <si>
    <t>611610000400.S</t>
  </si>
  <si>
    <t>Dvere vnútorné jednokrídlové, šírka 600-900 mm, výplň papierová voština, povrch fólia, plné</t>
  </si>
  <si>
    <t>766702111.S</t>
  </si>
  <si>
    <t>Montáž zárubní obložkových pre dvere jednokrídlové</t>
  </si>
  <si>
    <t>611810002200.S</t>
  </si>
  <si>
    <t>Zárubňa vnútorná obložková, šírka 600-900 mm, výška 1970 mm, DTD doska, povrch fólia, pre stenu hrúbky 60-170 mm, pre jednokrídlové dvere</t>
  </si>
  <si>
    <t>784</t>
  </si>
  <si>
    <t>Maľby</t>
  </si>
  <si>
    <t>784410100.S</t>
  </si>
  <si>
    <t>Penetrovanie jednonásobné jemnozrnných podkladov výšky do 3,80 m</t>
  </si>
  <si>
    <t>784422271.S</t>
  </si>
  <si>
    <t>Maľby vápenné základné dvojnásobné, ručne nanášané na jemnozrnný podklad výšky do 3,80 m</t>
  </si>
  <si>
    <t>3 - Úprava sociálnych zar...</t>
  </si>
  <si>
    <t xml:space="preserve">    763 - Konštrukcie - drevostavby</t>
  </si>
  <si>
    <t>310238411.S</t>
  </si>
  <si>
    <t>Zamurovanie otvoru s plochou nad 0.25 do 1 m2 v murive nadzákladného tehlami na maltu cementovú</t>
  </si>
  <si>
    <t>27</t>
  </si>
  <si>
    <t>29</t>
  </si>
  <si>
    <t>962032231.S</t>
  </si>
  <si>
    <t>Búranie muriva alebo vybúranie otvorov plochy nad 4 m2 nadzákladového z tehál pálených, vápenopieskových, cementových na maltu,  -1,90500t</t>
  </si>
  <si>
    <t>965044201.S</t>
  </si>
  <si>
    <t>Brúsenie existujúcich betónových podláh, zbrúsenie hrúbky do 3 mm -0,00600t</t>
  </si>
  <si>
    <t>965081712.S</t>
  </si>
  <si>
    <t>Búranie dlažieb, bez podklad. lôžka z xylolit., alebo keramických dlaždíc hr. do 10 mm,  -0,02000t</t>
  </si>
  <si>
    <t>968071116.S</t>
  </si>
  <si>
    <t>Demontáž dverí kovových, drevených, 1 bm obvodu - 0,005t</t>
  </si>
  <si>
    <t>978059531.S</t>
  </si>
  <si>
    <t>Odsekanie a odobratie obkladov stien z obkladačiek vnútorných vrátane podkladovej omietky nad 2 m2,  -0,06800t</t>
  </si>
  <si>
    <t>979081111.S</t>
  </si>
  <si>
    <t>Odvoz sutiny a vybúraných hmôt na skládku do 1 km</t>
  </si>
  <si>
    <t>34</t>
  </si>
  <si>
    <t>979081121.S</t>
  </si>
  <si>
    <t>Odvoz sutiny a vybúraných hmôt na skládku za každý ďalší 1 km</t>
  </si>
  <si>
    <t>36</t>
  </si>
  <si>
    <t>979082111.S</t>
  </si>
  <si>
    <t>Vnútrostavenisková doprava sutiny a vybúraných hmôt do 10 m</t>
  </si>
  <si>
    <t>38</t>
  </si>
  <si>
    <t>979082121.S</t>
  </si>
  <si>
    <t>Vnútrostavenisková doprava sutiny a vybúraných hmôt za každých ďalších 5 m</t>
  </si>
  <si>
    <t>40</t>
  </si>
  <si>
    <t>979087112.S</t>
  </si>
  <si>
    <t>Nakladanie na dopravný prostriedok pre vodorovnú dopravu sutiny</t>
  </si>
  <si>
    <t>42</t>
  </si>
  <si>
    <t>979089012.S</t>
  </si>
  <si>
    <t>Poplatok za skládku - betón, tehly, dlaždice (17 01) ostatné</t>
  </si>
  <si>
    <t>44</t>
  </si>
  <si>
    <t>46</t>
  </si>
  <si>
    <t>763</t>
  </si>
  <si>
    <t>Konštrukcie - drevostavby</t>
  </si>
  <si>
    <t>25</t>
  </si>
  <si>
    <t>763120010.S</t>
  </si>
  <si>
    <t>Sadrokartónová inštalačná predstena pre sanitárne zariadenia, kca CD+UD, jednoducho opláštená doskou impregnovanou H2 12,5 mm</t>
  </si>
  <si>
    <t>48</t>
  </si>
  <si>
    <t>763138222.S</t>
  </si>
  <si>
    <t>Podhľad SDK závesný na dvojúrovňovej oceľovej podkonštrukcií CD+UD, doska impregnovaná H2 12.5 mm</t>
  </si>
  <si>
    <t>50</t>
  </si>
  <si>
    <t>41</t>
  </si>
  <si>
    <t>998763301.S</t>
  </si>
  <si>
    <t>Presun hmôt pre sadrokartónové konštrukcie v objektoch výšky do 7 m</t>
  </si>
  <si>
    <t>52</t>
  </si>
  <si>
    <t>54</t>
  </si>
  <si>
    <t>35</t>
  </si>
  <si>
    <t>56</t>
  </si>
  <si>
    <t>58</t>
  </si>
  <si>
    <t>37</t>
  </si>
  <si>
    <t>60</t>
  </si>
  <si>
    <t>62</t>
  </si>
  <si>
    <t>998766101.S</t>
  </si>
  <si>
    <t>Presun hmot pre konštrukcie stolárske v objektoch výšky do 6 m</t>
  </si>
  <si>
    <t>31</t>
  </si>
  <si>
    <t>66</t>
  </si>
  <si>
    <t>68</t>
  </si>
  <si>
    <t>33</t>
  </si>
  <si>
    <t>70</t>
  </si>
  <si>
    <t>781445210.S</t>
  </si>
  <si>
    <t>Montáž obkladov vnútor. stien z obkladačiek kladených do tmelu flexibilného veľ. 300x300 mm</t>
  </si>
  <si>
    <t>72</t>
  </si>
  <si>
    <t>23</t>
  </si>
  <si>
    <t>597740000900.S</t>
  </si>
  <si>
    <t>Obklad keramický - podľa výberu invesotra</t>
  </si>
  <si>
    <t>74</t>
  </si>
  <si>
    <t>39</t>
  </si>
  <si>
    <t>76</t>
  </si>
  <si>
    <t>78</t>
  </si>
  <si>
    <t>21</t>
  </si>
  <si>
    <t>80</t>
  </si>
  <si>
    <t>43</t>
  </si>
  <si>
    <t>82</t>
  </si>
  <si>
    <t>4 - Zdravotechnika</t>
  </si>
  <si>
    <t xml:space="preserve">    713 - Izolácie tepelné</t>
  </si>
  <si>
    <t xml:space="preserve">    721 - Zdravotech. vnútorná kanalizácia</t>
  </si>
  <si>
    <t xml:space="preserve">    722 - Zdravotechnika - vnútorný vodovod</t>
  </si>
  <si>
    <t xml:space="preserve">    725 - Zdravotechnika - zariaďovacie predmety</t>
  </si>
  <si>
    <t>HZS - Hodinové zúčtovacie sadzby</t>
  </si>
  <si>
    <t>974031164.S</t>
  </si>
  <si>
    <t>Vysekávanie rýh v akomkoľvek murive tehlovom na akúkoľvek maltu do hĺbky 150 mm a š. do 150 mm,  -0,04000t</t>
  </si>
  <si>
    <t>Poplatok za skladovanie - betón, tehly, dlaždice (17 01) ostatné</t>
  </si>
  <si>
    <t>713</t>
  </si>
  <si>
    <t>Izolácie tepelné</t>
  </si>
  <si>
    <t>713482305</t>
  </si>
  <si>
    <t>Montaž trubíc TUBOLIT DG hr. do 13 mm,</t>
  </si>
  <si>
    <t>283310002900</t>
  </si>
  <si>
    <t>Izolačná PE trubica TUBOLIT DG 22x13 mm (d potrubia x hr. izolácie), nadrezaná, AZ FLEX</t>
  </si>
  <si>
    <t>998713201.S</t>
  </si>
  <si>
    <t>Presun hmôt pre izolácie tepelné v objektoch výšky do 6 m</t>
  </si>
  <si>
    <t>%</t>
  </si>
  <si>
    <t>721</t>
  </si>
  <si>
    <t>Zdravotech. vnútorná kanalizácia</t>
  </si>
  <si>
    <t>721171803.S</t>
  </si>
  <si>
    <t>Demontáž potrubia z PVC-U rúr odpadového alebo pripojovacieho do D 75 mm,  -0,00156 t</t>
  </si>
  <si>
    <t>721171808.S</t>
  </si>
  <si>
    <t>Demontáž potrubia z PVC-U rúr odpadového alebo pripojovacieho nad D 75 mm - D 114 mm,  -0,00198 t</t>
  </si>
  <si>
    <t>721172011.S</t>
  </si>
  <si>
    <t>Potrubie odpadové HT z PP, vodorovné DN 50</t>
  </si>
  <si>
    <t>721172013.S</t>
  </si>
  <si>
    <t>Potrubie odpadové HT z PP, vodorovné DN 110</t>
  </si>
  <si>
    <t>721194105.S</t>
  </si>
  <si>
    <t>Zriadenie prípojky na potrubí vyvedenie a upevnenie odpadových výpustiek D 50 mm</t>
  </si>
  <si>
    <t>721194109.S</t>
  </si>
  <si>
    <t>Zriadenie prípojky na potrubí vyvedenie a upevnenie odpadových výpustiek D 110 mm</t>
  </si>
  <si>
    <t>721220801.S</t>
  </si>
  <si>
    <t>Demontáž zápachovej uzávierky do DN 70,  -0,00310t</t>
  </si>
  <si>
    <t>892311000</t>
  </si>
  <si>
    <t>Skúška tesnosti kanalizácie D 150</t>
  </si>
  <si>
    <t>722</t>
  </si>
  <si>
    <t>Zdravotechnika - vnútorný vodovod</t>
  </si>
  <si>
    <t>722131932.S</t>
  </si>
  <si>
    <t>Oprava vodovodného potrubia závitového prepojenie doterajšieho potrubia DN 20</t>
  </si>
  <si>
    <t>722172100.S</t>
  </si>
  <si>
    <t>Potrubie z plastických rúr PP-R D 20 mm - PN10, polyfúznym zváraním</t>
  </si>
  <si>
    <t>19</t>
  </si>
  <si>
    <t>722190401.S</t>
  </si>
  <si>
    <t>Vyvedenie a upevnenie výpustky DN 20</t>
  </si>
  <si>
    <t>722220861.S</t>
  </si>
  <si>
    <t>Demontáž armatúry závitovej s dvomi závitmi do G 3/4,  -0,00053t</t>
  </si>
  <si>
    <t>722221015.S</t>
  </si>
  <si>
    <t>Montáž guľového kohúta závitového priameho pre vodu G 3/4</t>
  </si>
  <si>
    <t>551110005000.S</t>
  </si>
  <si>
    <t>Guľový uzáver pre vodu 3/4", niklovaná mosadz</t>
  </si>
  <si>
    <t>722290226.S</t>
  </si>
  <si>
    <t>Tlaková skúška vodovodného potrubia závitového do DN 50</t>
  </si>
  <si>
    <t>722290234.S</t>
  </si>
  <si>
    <t>Prepláchnutie a dezinfekcia vodovodného potrubia do DN 80</t>
  </si>
  <si>
    <t>998722201.S</t>
  </si>
  <si>
    <t>Presun hmôt pre vnútorný vodovod v objektoch výšky do 6 m</t>
  </si>
  <si>
    <t>725</t>
  </si>
  <si>
    <t>Zdravotechnika - zariaďovacie predmety</t>
  </si>
  <si>
    <t>725110811.S</t>
  </si>
  <si>
    <t>Demontáž záchoda splachovacieho s nádržou alebo s tlakovým splachovačom,  -0,01933t</t>
  </si>
  <si>
    <t>súb.</t>
  </si>
  <si>
    <t>725122813.S</t>
  </si>
  <si>
    <t>Demontáž pisoára s nádržkou a 1 záchodom,  -0,01720t</t>
  </si>
  <si>
    <t>725129201.S</t>
  </si>
  <si>
    <t>Montáž pisoáru keramického bez splachovacej nádrže</t>
  </si>
  <si>
    <t>642510000500</t>
  </si>
  <si>
    <t>Pisoár KORINT, rozmer 360x305x470 mm, keramika, JIKA</t>
  </si>
  <si>
    <t>725149701.S</t>
  </si>
  <si>
    <t>Montáž predstenového systému záchodov do masívnej murovanej konštrukcie</t>
  </si>
  <si>
    <t>552370001600.S</t>
  </si>
  <si>
    <t>Predstenový systém pre závesné WC s podomietkovou nádržou do murovaných alebo betónových konštrukcií</t>
  </si>
  <si>
    <t>725149720.S</t>
  </si>
  <si>
    <t>Montáž záchodu do predstenového systému</t>
  </si>
  <si>
    <t>642360000500.S</t>
  </si>
  <si>
    <t>Misa záchodová keramická závesná so splachovacím okruhom</t>
  </si>
  <si>
    <t>725210821.S</t>
  </si>
  <si>
    <t>Demontáž umývadiel alebo umývadielok bez výtokovej armatúry,  -0,01946t</t>
  </si>
  <si>
    <t>725219401.S</t>
  </si>
  <si>
    <t>Montáž umývadla keramického, bez výtokovej armatúry</t>
  </si>
  <si>
    <t>642110004300.S.1</t>
  </si>
  <si>
    <t>Umývadlo keramické bežný typ</t>
  </si>
  <si>
    <t>725291112.S</t>
  </si>
  <si>
    <t>Montáž záchodového sedadla s poklopom</t>
  </si>
  <si>
    <t>554330000300.S</t>
  </si>
  <si>
    <t>Záchodové sedadlo plastové s poklopom</t>
  </si>
  <si>
    <t>725320822.S</t>
  </si>
  <si>
    <t>Demontáž drezu dvojitého bez výtokovej armatúry vstavaného v kuchynskej zostave,  -0,01730t</t>
  </si>
  <si>
    <t>725819401.S</t>
  </si>
  <si>
    <t>Montáž ventilu rohového s pripojovacou rúrkou G 1/2</t>
  </si>
  <si>
    <t>128763466</t>
  </si>
  <si>
    <t>7258194LV</t>
  </si>
  <si>
    <t>Montáž ventilu rohového G 1/2</t>
  </si>
  <si>
    <t>551110019900.S</t>
  </si>
  <si>
    <t>Guľový ventil rohový, 1/2" - 3/8", s filtrom, bez matice, chrómovaná mosadz</t>
  </si>
  <si>
    <t>552380013200.S</t>
  </si>
  <si>
    <t>Napúšťací ventil pre pisoár</t>
  </si>
  <si>
    <t>84</t>
  </si>
  <si>
    <t>725820810.S</t>
  </si>
  <si>
    <t>Demontáž batérie drezovej, umývadlovej nástennej,  -0,0026t</t>
  </si>
  <si>
    <t>86</t>
  </si>
  <si>
    <t>725829601.S</t>
  </si>
  <si>
    <t>Montáž batérie umývadlovej a drezovej stojankovej, pákovej alebo klasickej s mechanickým ovládaním</t>
  </si>
  <si>
    <t>88</t>
  </si>
  <si>
    <t>45</t>
  </si>
  <si>
    <t>551450003800.S</t>
  </si>
  <si>
    <t>Batéria umývadlová stojanková páková</t>
  </si>
  <si>
    <t>90</t>
  </si>
  <si>
    <t>725869301.S</t>
  </si>
  <si>
    <t>Montáž zápachovej uzávierky pre zariaďovacie predmety, umývadlovej do D 50 mm</t>
  </si>
  <si>
    <t>92</t>
  </si>
  <si>
    <t>47</t>
  </si>
  <si>
    <t>551620005450</t>
  </si>
  <si>
    <t>Zápachová uzávierka - sifón umývadlový šetriaci miesto, rozstup rohových ventil 200 mm, DN 50,</t>
  </si>
  <si>
    <t>94</t>
  </si>
  <si>
    <t>725869323</t>
  </si>
  <si>
    <t>Montáž zápachovej uzávierky pre zariaďovacie predmety</t>
  </si>
  <si>
    <t>96</t>
  </si>
  <si>
    <t>49</t>
  </si>
  <si>
    <t>551620019500</t>
  </si>
  <si>
    <t>Pripojovacia manžeta HL200/1, pre WC VARIO, DN 110, otočné excentrické pripojenie (0 - 20  mm), PE</t>
  </si>
  <si>
    <t>98</t>
  </si>
  <si>
    <t>725869371.S</t>
  </si>
  <si>
    <t>Montáž zápachovej uzávierky pre zariaďovacie predmety, pisoárovej do D 50 mm</t>
  </si>
  <si>
    <t>100</t>
  </si>
  <si>
    <t>51</t>
  </si>
  <si>
    <t>551620011000.S</t>
  </si>
  <si>
    <t>Zápachová uzávierka - sifón pre pisoáre DN 50</t>
  </si>
  <si>
    <t>102</t>
  </si>
  <si>
    <t>998725201.S</t>
  </si>
  <si>
    <t>Presun hmôt pre zariaďovacie predmety v objektoch výšky do 6 m</t>
  </si>
  <si>
    <t>104</t>
  </si>
  <si>
    <t>HZS</t>
  </si>
  <si>
    <t>Hodinové zúčtovacie sadzby</t>
  </si>
  <si>
    <t>53</t>
  </si>
  <si>
    <t>HZS000111</t>
  </si>
  <si>
    <t>Stavebno montážne práce menej náročne, pomocné alebo manupulačné (Tr 1) v rozsahu viac ako 8 hodín - nešpecifikované práce</t>
  </si>
  <si>
    <t>hod</t>
  </si>
  <si>
    <t>262144</t>
  </si>
  <si>
    <t>106</t>
  </si>
  <si>
    <t xml:space="preserve">Kópia - 20240118 - Stavebné úpravy priestorov kultúrneho domu 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</si>
</sst>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4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3" fillId="0" borderId="0" applyNumberFormat="0" applyFill="0" applyBorder="0" applyAlignment="0" applyProtection="0"/>
  </cellStyleXfs>
  <cellXfs count="213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2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13" fillId="0" borderId="3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9" fillId="4" borderId="0" xfId="0" applyFont="1" applyFill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4" fontId="21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7" fillId="0" borderId="14" xfId="0" applyNumberFormat="1" applyFont="1" applyBorder="1" applyAlignment="1">
      <alignment vertical="center"/>
    </xf>
    <xf numFmtId="4" fontId="17" fillId="0" borderId="0" xfId="0" applyNumberFormat="1" applyFont="1" applyBorder="1" applyAlignment="1">
      <alignment vertical="center"/>
    </xf>
    <xf numFmtId="166" fontId="17" fillId="0" borderId="0" xfId="0" applyNumberFormat="1" applyFont="1" applyBorder="1" applyAlignment="1">
      <alignment vertical="center"/>
    </xf>
    <xf numFmtId="4" fontId="17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6" fillId="0" borderId="14" xfId="0" applyNumberFormat="1" applyFont="1" applyBorder="1" applyAlignment="1">
      <alignment vertical="center"/>
    </xf>
    <xf numFmtId="4" fontId="26" fillId="0" borderId="0" xfId="0" applyNumberFormat="1" applyFont="1" applyBorder="1" applyAlignment="1">
      <alignment vertical="center"/>
    </xf>
    <xf numFmtId="166" fontId="26" fillId="0" borderId="0" xfId="0" applyNumberFormat="1" applyFont="1" applyBorder="1" applyAlignment="1">
      <alignment vertical="center"/>
    </xf>
    <xf numFmtId="4" fontId="26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4" fontId="26" fillId="0" borderId="19" xfId="0" applyNumberFormat="1" applyFont="1" applyBorder="1" applyAlignment="1">
      <alignment vertical="center"/>
    </xf>
    <xf numFmtId="4" fontId="26" fillId="0" borderId="20" xfId="0" applyNumberFormat="1" applyFont="1" applyBorder="1" applyAlignment="1">
      <alignment vertical="center"/>
    </xf>
    <xf numFmtId="166" fontId="26" fillId="0" borderId="20" xfId="0" applyNumberFormat="1" applyFont="1" applyBorder="1" applyAlignment="1">
      <alignment vertical="center"/>
    </xf>
    <xf numFmtId="4" fontId="26" fillId="0" borderId="21" xfId="0" applyNumberFormat="1" applyFont="1" applyBorder="1" applyAlignment="1">
      <alignment vertical="center"/>
    </xf>
    <xf numFmtId="0" fontId="0" fillId="0" borderId="0" xfId="0" applyProtection="1"/>
    <xf numFmtId="0" fontId="27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4" fontId="13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64" fontId="13" fillId="0" borderId="0" xfId="0" applyNumberFormat="1" applyFont="1" applyAlignment="1">
      <alignment horizontal="righ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9" fillId="4" borderId="0" xfId="0" applyFont="1" applyFill="1" applyAlignment="1">
      <alignment horizontal="left" vertical="center"/>
    </xf>
    <xf numFmtId="0" fontId="19" fillId="4" borderId="0" xfId="0" applyFont="1" applyFill="1" applyAlignment="1">
      <alignment horizontal="right" vertical="center"/>
    </xf>
    <xf numFmtId="0" fontId="28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9" fillId="4" borderId="17" xfId="0" applyFont="1" applyFill="1" applyBorder="1" applyAlignment="1">
      <alignment horizontal="center" vertical="center" wrapText="1"/>
    </xf>
    <xf numFmtId="0" fontId="19" fillId="4" borderId="18" xfId="0" applyFont="1" applyFill="1" applyBorder="1" applyAlignment="1">
      <alignment horizontal="center" vertical="center" wrapText="1"/>
    </xf>
    <xf numFmtId="0" fontId="19" fillId="4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1" fillId="0" borderId="0" xfId="0" applyNumberFormat="1" applyFont="1" applyAlignment="1"/>
    <xf numFmtId="166" fontId="29" fillId="0" borderId="12" xfId="0" applyNumberFormat="1" applyFont="1" applyBorder="1" applyAlignment="1"/>
    <xf numFmtId="166" fontId="29" fillId="0" borderId="13" xfId="0" applyNumberFormat="1" applyFont="1" applyBorder="1" applyAlignment="1"/>
    <xf numFmtId="4" fontId="30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9" fillId="0" borderId="22" xfId="0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center" vertical="center" wrapText="1"/>
      <protection locked="0"/>
    </xf>
    <xf numFmtId="167" fontId="19" fillId="0" borderId="22" xfId="0" applyNumberFormat="1" applyFont="1" applyBorder="1" applyAlignment="1" applyProtection="1">
      <alignment vertical="center"/>
      <protection locked="0"/>
    </xf>
    <xf numFmtId="4" fontId="19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166" fontId="20" fillId="0" borderId="0" xfId="0" applyNumberFormat="1" applyFont="1" applyBorder="1" applyAlignment="1">
      <alignment vertical="center"/>
    </xf>
    <xf numFmtId="166" fontId="20" fillId="0" borderId="15" xfId="0" applyNumberFormat="1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1" fillId="0" borderId="22" xfId="0" applyFont="1" applyBorder="1" applyAlignment="1" applyProtection="1">
      <alignment horizontal="center" vertical="center"/>
      <protection locked="0"/>
    </xf>
    <xf numFmtId="49" fontId="31" fillId="0" borderId="22" xfId="0" applyNumberFormat="1" applyFont="1" applyBorder="1" applyAlignment="1" applyProtection="1">
      <alignment horizontal="left" vertical="center" wrapText="1"/>
      <protection locked="0"/>
    </xf>
    <xf numFmtId="0" fontId="31" fillId="0" borderId="22" xfId="0" applyFont="1" applyBorder="1" applyAlignment="1" applyProtection="1">
      <alignment horizontal="left" vertical="center" wrapText="1"/>
      <protection locked="0"/>
    </xf>
    <xf numFmtId="0" fontId="31" fillId="0" borderId="22" xfId="0" applyFont="1" applyBorder="1" applyAlignment="1" applyProtection="1">
      <alignment horizontal="center" vertical="center" wrapText="1"/>
      <protection locked="0"/>
    </xf>
    <xf numFmtId="167" fontId="31" fillId="0" borderId="22" xfId="0" applyNumberFormat="1" applyFont="1" applyBorder="1" applyAlignment="1" applyProtection="1">
      <alignment vertical="center"/>
      <protection locked="0"/>
    </xf>
    <xf numFmtId="4" fontId="31" fillId="0" borderId="22" xfId="0" applyNumberFormat="1" applyFont="1" applyBorder="1" applyAlignment="1" applyProtection="1">
      <alignment vertical="center"/>
      <protection locked="0"/>
    </xf>
    <xf numFmtId="0" fontId="32" fillId="0" borderId="22" xfId="0" applyFont="1" applyBorder="1" applyAlignment="1" applyProtection="1">
      <alignment vertical="center"/>
      <protection locked="0"/>
    </xf>
    <xf numFmtId="0" fontId="32" fillId="0" borderId="3" xfId="0" applyFont="1" applyBorder="1" applyAlignment="1">
      <alignment vertical="center"/>
    </xf>
    <xf numFmtId="0" fontId="31" fillId="0" borderId="14" xfId="0" applyFont="1" applyBorder="1" applyAlignment="1">
      <alignment horizontal="left" vertical="center"/>
    </xf>
    <xf numFmtId="0" fontId="31" fillId="0" borderId="0" xfId="0" applyFont="1" applyBorder="1" applyAlignment="1">
      <alignment horizontal="center" vertical="center"/>
    </xf>
    <xf numFmtId="0" fontId="20" fillId="0" borderId="19" xfId="0" applyFont="1" applyBorder="1" applyAlignment="1">
      <alignment horizontal="left" vertical="center"/>
    </xf>
    <xf numFmtId="0" fontId="20" fillId="0" borderId="20" xfId="0" applyFont="1" applyBorder="1" applyAlignment="1">
      <alignment horizontal="center" vertical="center"/>
    </xf>
    <xf numFmtId="166" fontId="20" fillId="0" borderId="20" xfId="0" applyNumberFormat="1" applyFont="1" applyBorder="1" applyAlignment="1">
      <alignment vertical="center"/>
    </xf>
    <xf numFmtId="166" fontId="20" fillId="0" borderId="21" xfId="0" applyNumberFormat="1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7" xfId="0" applyFont="1" applyFill="1" applyBorder="1" applyAlignment="1">
      <alignment horizontal="left" vertical="center"/>
    </xf>
    <xf numFmtId="0" fontId="19" fillId="4" borderId="7" xfId="0" applyFont="1" applyFill="1" applyBorder="1" applyAlignment="1">
      <alignment horizontal="center" vertical="center"/>
    </xf>
    <xf numFmtId="0" fontId="19" fillId="4" borderId="8" xfId="0" applyFont="1" applyFill="1" applyBorder="1" applyAlignment="1">
      <alignment horizontal="left" vertical="center"/>
    </xf>
    <xf numFmtId="0" fontId="19" fillId="4" borderId="7" xfId="0" applyFont="1" applyFill="1" applyBorder="1" applyAlignment="1">
      <alignment horizontal="right" vertical="center"/>
    </xf>
    <xf numFmtId="4" fontId="2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24" fillId="0" borderId="0" xfId="0" applyFont="1" applyAlignment="1">
      <alignment horizontal="left" vertical="center" wrapText="1"/>
    </xf>
    <xf numFmtId="4" fontId="21" fillId="0" borderId="0" xfId="0" applyNumberFormat="1" applyFont="1" applyAlignment="1">
      <alignment horizontal="right" vertical="center"/>
    </xf>
    <xf numFmtId="4" fontId="2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4" fontId="12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164" fontId="13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14" fillId="0" borderId="0" xfId="0" applyNumberFormat="1" applyFont="1" applyAlignment="1">
      <alignment vertical="center"/>
    </xf>
    <xf numFmtId="4" fontId="15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7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14" fontId="2" fillId="0" borderId="0" xfId="0" applyNumberFormat="1" applyFont="1" applyAlignment="1">
      <alignment horizontal="left" vertical="center"/>
    </xf>
  </cellXfs>
  <cellStyles count="2">
    <cellStyle name="Hypertextové prepojenie" xfId="1" builtinId="8"/>
    <cellStyle name="normálne" xfId="0" builtinId="0" customBuiltin="1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M100"/>
  <sheetViews>
    <sheetView showGridLines="0" workbookViewId="0">
      <selection activeCell="BE14" sqref="BE14"/>
    </sheetView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ht="11.25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208" t="s">
        <v>5</v>
      </c>
      <c r="AS2" s="192"/>
      <c r="AT2" s="192"/>
      <c r="AU2" s="192"/>
      <c r="AV2" s="192"/>
      <c r="AW2" s="192"/>
      <c r="AX2" s="192"/>
      <c r="AY2" s="192"/>
      <c r="AZ2" s="192"/>
      <c r="BA2" s="192"/>
      <c r="BB2" s="192"/>
      <c r="BC2" s="192"/>
      <c r="BD2" s="192"/>
      <c r="BE2" s="192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7"/>
      <c r="D4" s="18" t="s">
        <v>8</v>
      </c>
      <c r="AR4" s="17"/>
      <c r="AS4" s="19" t="s">
        <v>9</v>
      </c>
      <c r="BS4" s="14" t="s">
        <v>10</v>
      </c>
    </row>
    <row r="5" spans="1:74" s="1" customFormat="1" ht="12" customHeight="1">
      <c r="B5" s="17"/>
      <c r="D5" s="20" t="s">
        <v>11</v>
      </c>
      <c r="K5" s="191" t="s">
        <v>12</v>
      </c>
      <c r="L5" s="192"/>
      <c r="M5" s="192"/>
      <c r="N5" s="192"/>
      <c r="O5" s="192"/>
      <c r="P5" s="192"/>
      <c r="Q5" s="192"/>
      <c r="R5" s="192"/>
      <c r="S5" s="192"/>
      <c r="T5" s="192"/>
      <c r="U5" s="192"/>
      <c r="V5" s="192"/>
      <c r="W5" s="192"/>
      <c r="X5" s="192"/>
      <c r="Y5" s="192"/>
      <c r="Z5" s="192"/>
      <c r="AA5" s="192"/>
      <c r="AB5" s="192"/>
      <c r="AC5" s="192"/>
      <c r="AD5" s="192"/>
      <c r="AE5" s="192"/>
      <c r="AF5" s="192"/>
      <c r="AG5" s="192"/>
      <c r="AH5" s="192"/>
      <c r="AI5" s="192"/>
      <c r="AJ5" s="192"/>
      <c r="AR5" s="17"/>
      <c r="BS5" s="14" t="s">
        <v>6</v>
      </c>
    </row>
    <row r="6" spans="1:74" s="1" customFormat="1" ht="36.950000000000003" customHeight="1">
      <c r="B6" s="17"/>
      <c r="D6" s="22" t="s">
        <v>13</v>
      </c>
      <c r="K6" s="193" t="s">
        <v>448</v>
      </c>
      <c r="L6" s="192"/>
      <c r="M6" s="192"/>
      <c r="N6" s="192"/>
      <c r="O6" s="192"/>
      <c r="P6" s="192"/>
      <c r="Q6" s="192"/>
      <c r="R6" s="192"/>
      <c r="S6" s="192"/>
      <c r="T6" s="192"/>
      <c r="U6" s="192"/>
      <c r="V6" s="192"/>
      <c r="W6" s="192"/>
      <c r="X6" s="192"/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R6" s="17"/>
      <c r="BS6" s="14" t="s">
        <v>6</v>
      </c>
    </row>
    <row r="7" spans="1:74" s="1" customFormat="1" ht="12" customHeight="1">
      <c r="B7" s="17"/>
      <c r="D7" s="23" t="s">
        <v>14</v>
      </c>
      <c r="K7" s="21" t="s">
        <v>1</v>
      </c>
      <c r="AK7" s="23" t="s">
        <v>15</v>
      </c>
      <c r="AN7" s="21" t="s">
        <v>1</v>
      </c>
      <c r="AR7" s="17"/>
      <c r="BS7" s="14" t="s">
        <v>6</v>
      </c>
    </row>
    <row r="8" spans="1:74" s="1" customFormat="1" ht="12" customHeight="1">
      <c r="B8" s="17"/>
      <c r="D8" s="23" t="s">
        <v>16</v>
      </c>
      <c r="K8" s="21" t="s">
        <v>17</v>
      </c>
      <c r="AK8" s="23" t="s">
        <v>18</v>
      </c>
      <c r="AN8" s="212">
        <v>45646</v>
      </c>
      <c r="AR8" s="17"/>
      <c r="BS8" s="14" t="s">
        <v>6</v>
      </c>
    </row>
    <row r="9" spans="1:74" s="1" customFormat="1" ht="14.45" customHeight="1">
      <c r="B9" s="17"/>
      <c r="AR9" s="17"/>
      <c r="BS9" s="14" t="s">
        <v>6</v>
      </c>
    </row>
    <row r="10" spans="1:74" s="1" customFormat="1" ht="12" customHeight="1">
      <c r="B10" s="17"/>
      <c r="D10" s="23" t="s">
        <v>19</v>
      </c>
      <c r="AK10" s="23" t="s">
        <v>20</v>
      </c>
      <c r="AN10" s="21" t="s">
        <v>1</v>
      </c>
      <c r="AR10" s="17"/>
      <c r="BS10" s="14" t="s">
        <v>6</v>
      </c>
    </row>
    <row r="11" spans="1:74" s="1" customFormat="1" ht="18.399999999999999" customHeight="1">
      <c r="B11" s="17"/>
      <c r="E11" s="21" t="s">
        <v>17</v>
      </c>
      <c r="AK11" s="23" t="s">
        <v>21</v>
      </c>
      <c r="AN11" s="21" t="s">
        <v>1</v>
      </c>
      <c r="AR11" s="17"/>
      <c r="BS11" s="14" t="s">
        <v>6</v>
      </c>
    </row>
    <row r="12" spans="1:74" s="1" customFormat="1" ht="6.95" customHeight="1">
      <c r="B12" s="17"/>
      <c r="AR12" s="17"/>
      <c r="BS12" s="14" t="s">
        <v>6</v>
      </c>
    </row>
    <row r="13" spans="1:74" s="1" customFormat="1" ht="12" customHeight="1">
      <c r="B13" s="17"/>
      <c r="D13" s="23" t="s">
        <v>22</v>
      </c>
      <c r="AK13" s="23" t="s">
        <v>20</v>
      </c>
      <c r="AN13" s="21" t="s">
        <v>23</v>
      </c>
      <c r="AR13" s="17"/>
      <c r="BS13" s="14" t="s">
        <v>6</v>
      </c>
    </row>
    <row r="14" spans="1:74" ht="12.75">
      <c r="B14" s="17"/>
      <c r="E14" s="21" t="s">
        <v>24</v>
      </c>
      <c r="AK14" s="23" t="s">
        <v>21</v>
      </c>
      <c r="AN14" s="21" t="s">
        <v>25</v>
      </c>
      <c r="AR14" s="17"/>
      <c r="BS14" s="14" t="s">
        <v>6</v>
      </c>
    </row>
    <row r="15" spans="1:74" s="1" customFormat="1" ht="6.95" customHeight="1">
      <c r="B15" s="17"/>
      <c r="AR15" s="17"/>
      <c r="BS15" s="14" t="s">
        <v>3</v>
      </c>
    </row>
    <row r="16" spans="1:74" s="1" customFormat="1" ht="12" customHeight="1">
      <c r="B16" s="17"/>
      <c r="D16" s="23" t="s">
        <v>26</v>
      </c>
      <c r="AK16" s="23" t="s">
        <v>20</v>
      </c>
      <c r="AN16" s="21" t="s">
        <v>1</v>
      </c>
      <c r="AR16" s="17"/>
      <c r="BS16" s="14" t="s">
        <v>3</v>
      </c>
    </row>
    <row r="17" spans="1:71" s="1" customFormat="1" ht="18.399999999999999" customHeight="1">
      <c r="B17" s="17"/>
      <c r="E17" s="21" t="s">
        <v>17</v>
      </c>
      <c r="AK17" s="23" t="s">
        <v>21</v>
      </c>
      <c r="AN17" s="21" t="s">
        <v>1</v>
      </c>
      <c r="AR17" s="17"/>
      <c r="BS17" s="14" t="s">
        <v>27</v>
      </c>
    </row>
    <row r="18" spans="1:71" s="1" customFormat="1" ht="6.95" customHeight="1">
      <c r="B18" s="17"/>
      <c r="AR18" s="17"/>
      <c r="BS18" s="14" t="s">
        <v>6</v>
      </c>
    </row>
    <row r="19" spans="1:71" s="1" customFormat="1" ht="12" customHeight="1">
      <c r="B19" s="17"/>
      <c r="D19" s="23" t="s">
        <v>28</v>
      </c>
      <c r="AK19" s="23" t="s">
        <v>20</v>
      </c>
      <c r="AN19" s="21" t="s">
        <v>1</v>
      </c>
      <c r="AR19" s="17"/>
      <c r="BS19" s="14" t="s">
        <v>6</v>
      </c>
    </row>
    <row r="20" spans="1:71" s="1" customFormat="1" ht="18.399999999999999" customHeight="1">
      <c r="B20" s="17"/>
      <c r="E20" s="21" t="s">
        <v>29</v>
      </c>
      <c r="AK20" s="23" t="s">
        <v>21</v>
      </c>
      <c r="AN20" s="21" t="s">
        <v>1</v>
      </c>
      <c r="AR20" s="17"/>
      <c r="BS20" s="14" t="s">
        <v>27</v>
      </c>
    </row>
    <row r="21" spans="1:71" s="1" customFormat="1" ht="6.95" customHeight="1">
      <c r="B21" s="17"/>
      <c r="AR21" s="17"/>
    </row>
    <row r="22" spans="1:71" s="1" customFormat="1" ht="12" customHeight="1">
      <c r="B22" s="17"/>
      <c r="D22" s="23" t="s">
        <v>30</v>
      </c>
      <c r="AR22" s="17"/>
    </row>
    <row r="23" spans="1:71" s="1" customFormat="1" ht="16.5" customHeight="1">
      <c r="B23" s="17"/>
      <c r="E23" s="194" t="s">
        <v>1</v>
      </c>
      <c r="F23" s="194"/>
      <c r="G23" s="194"/>
      <c r="H23" s="194"/>
      <c r="I23" s="194"/>
      <c r="J23" s="194"/>
      <c r="K23" s="194"/>
      <c r="L23" s="194"/>
      <c r="M23" s="194"/>
      <c r="N23" s="194"/>
      <c r="O23" s="194"/>
      <c r="P23" s="194"/>
      <c r="Q23" s="194"/>
      <c r="R23" s="194"/>
      <c r="S23" s="194"/>
      <c r="T23" s="194"/>
      <c r="U23" s="194"/>
      <c r="V23" s="194"/>
      <c r="W23" s="194"/>
      <c r="X23" s="194"/>
      <c r="Y23" s="194"/>
      <c r="Z23" s="194"/>
      <c r="AA23" s="194"/>
      <c r="AB23" s="194"/>
      <c r="AC23" s="194"/>
      <c r="AD23" s="194"/>
      <c r="AE23" s="194"/>
      <c r="AF23" s="194"/>
      <c r="AG23" s="194"/>
      <c r="AH23" s="194"/>
      <c r="AI23" s="194"/>
      <c r="AJ23" s="194"/>
      <c r="AK23" s="194"/>
      <c r="AL23" s="194"/>
      <c r="AM23" s="194"/>
      <c r="AN23" s="194"/>
      <c r="AR23" s="17"/>
    </row>
    <row r="24" spans="1:71" s="1" customFormat="1" ht="6.95" customHeight="1">
      <c r="B24" s="17"/>
      <c r="AR24" s="17"/>
    </row>
    <row r="25" spans="1:71" s="1" customFormat="1" ht="6.95" customHeight="1">
      <c r="B25" s="17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R25" s="17"/>
    </row>
    <row r="26" spans="1:71" s="2" customFormat="1" ht="25.9" customHeight="1">
      <c r="A26" s="26"/>
      <c r="B26" s="27"/>
      <c r="C26" s="26"/>
      <c r="D26" s="28" t="s">
        <v>31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195">
        <f>ROUND(AG94,2)</f>
        <v>44224.11</v>
      </c>
      <c r="AL26" s="196"/>
      <c r="AM26" s="196"/>
      <c r="AN26" s="196"/>
      <c r="AO26" s="196"/>
      <c r="AP26" s="26"/>
      <c r="AQ26" s="26"/>
      <c r="AR26" s="27"/>
      <c r="BE26" s="26"/>
    </row>
    <row r="27" spans="1:71" s="2" customFormat="1" ht="6.95" customHeight="1">
      <c r="A27" s="26"/>
      <c r="B27" s="27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7"/>
      <c r="BE27" s="26"/>
    </row>
    <row r="28" spans="1:71" s="2" customFormat="1" ht="12.75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197" t="s">
        <v>32</v>
      </c>
      <c r="M28" s="197"/>
      <c r="N28" s="197"/>
      <c r="O28" s="197"/>
      <c r="P28" s="197"/>
      <c r="Q28" s="26"/>
      <c r="R28" s="26"/>
      <c r="S28" s="26"/>
      <c r="T28" s="26"/>
      <c r="U28" s="26"/>
      <c r="V28" s="26"/>
      <c r="W28" s="197" t="s">
        <v>33</v>
      </c>
      <c r="X28" s="197"/>
      <c r="Y28" s="197"/>
      <c r="Z28" s="197"/>
      <c r="AA28" s="197"/>
      <c r="AB28" s="197"/>
      <c r="AC28" s="197"/>
      <c r="AD28" s="197"/>
      <c r="AE28" s="197"/>
      <c r="AF28" s="26"/>
      <c r="AG28" s="26"/>
      <c r="AH28" s="26"/>
      <c r="AI28" s="26"/>
      <c r="AJ28" s="26"/>
      <c r="AK28" s="197" t="s">
        <v>34</v>
      </c>
      <c r="AL28" s="197"/>
      <c r="AM28" s="197"/>
      <c r="AN28" s="197"/>
      <c r="AO28" s="197"/>
      <c r="AP28" s="26"/>
      <c r="AQ28" s="26"/>
      <c r="AR28" s="27"/>
      <c r="BE28" s="26"/>
    </row>
    <row r="29" spans="1:71" s="3" customFormat="1" ht="14.45" customHeight="1">
      <c r="B29" s="31"/>
      <c r="D29" s="23" t="s">
        <v>35</v>
      </c>
      <c r="F29" s="32" t="s">
        <v>36</v>
      </c>
      <c r="L29" s="198">
        <v>0.2</v>
      </c>
      <c r="M29" s="199"/>
      <c r="N29" s="199"/>
      <c r="O29" s="199"/>
      <c r="P29" s="199"/>
      <c r="Q29" s="33"/>
      <c r="R29" s="33"/>
      <c r="S29" s="33"/>
      <c r="T29" s="33"/>
      <c r="U29" s="33"/>
      <c r="V29" s="33"/>
      <c r="W29" s="200">
        <f>ROUND(AZ94, 2)</f>
        <v>0</v>
      </c>
      <c r="X29" s="199"/>
      <c r="Y29" s="199"/>
      <c r="Z29" s="199"/>
      <c r="AA29" s="199"/>
      <c r="AB29" s="199"/>
      <c r="AC29" s="199"/>
      <c r="AD29" s="199"/>
      <c r="AE29" s="199"/>
      <c r="AF29" s="33"/>
      <c r="AG29" s="33"/>
      <c r="AH29" s="33"/>
      <c r="AI29" s="33"/>
      <c r="AJ29" s="33"/>
      <c r="AK29" s="200">
        <f>ROUND(AV94, 2)</f>
        <v>0</v>
      </c>
      <c r="AL29" s="199"/>
      <c r="AM29" s="199"/>
      <c r="AN29" s="199"/>
      <c r="AO29" s="199"/>
      <c r="AP29" s="33"/>
      <c r="AQ29" s="33"/>
      <c r="AR29" s="34"/>
      <c r="AS29" s="33"/>
      <c r="AT29" s="33"/>
      <c r="AU29" s="33"/>
      <c r="AV29" s="33"/>
      <c r="AW29" s="33"/>
      <c r="AX29" s="33"/>
      <c r="AY29" s="33"/>
      <c r="AZ29" s="33"/>
    </row>
    <row r="30" spans="1:71" s="3" customFormat="1" ht="14.45" customHeight="1">
      <c r="B30" s="31"/>
      <c r="F30" s="32" t="s">
        <v>37</v>
      </c>
      <c r="L30" s="203">
        <v>0.2</v>
      </c>
      <c r="M30" s="202"/>
      <c r="N30" s="202"/>
      <c r="O30" s="202"/>
      <c r="P30" s="202"/>
      <c r="W30" s="201">
        <f>ROUND(BA94, 2)</f>
        <v>44224.11</v>
      </c>
      <c r="X30" s="202"/>
      <c r="Y30" s="202"/>
      <c r="Z30" s="202"/>
      <c r="AA30" s="202"/>
      <c r="AB30" s="202"/>
      <c r="AC30" s="202"/>
      <c r="AD30" s="202"/>
      <c r="AE30" s="202"/>
      <c r="AK30" s="201">
        <f>ROUND(AW94, 2)</f>
        <v>8844.82</v>
      </c>
      <c r="AL30" s="202"/>
      <c r="AM30" s="202"/>
      <c r="AN30" s="202"/>
      <c r="AO30" s="202"/>
      <c r="AR30" s="31"/>
    </row>
    <row r="31" spans="1:71" s="3" customFormat="1" ht="14.45" hidden="1" customHeight="1">
      <c r="B31" s="31"/>
      <c r="F31" s="23" t="s">
        <v>38</v>
      </c>
      <c r="L31" s="203">
        <v>0.2</v>
      </c>
      <c r="M31" s="202"/>
      <c r="N31" s="202"/>
      <c r="O31" s="202"/>
      <c r="P31" s="202"/>
      <c r="W31" s="201">
        <f>ROUND(BB94, 2)</f>
        <v>0</v>
      </c>
      <c r="X31" s="202"/>
      <c r="Y31" s="202"/>
      <c r="Z31" s="202"/>
      <c r="AA31" s="202"/>
      <c r="AB31" s="202"/>
      <c r="AC31" s="202"/>
      <c r="AD31" s="202"/>
      <c r="AE31" s="202"/>
      <c r="AK31" s="201">
        <v>0</v>
      </c>
      <c r="AL31" s="202"/>
      <c r="AM31" s="202"/>
      <c r="AN31" s="202"/>
      <c r="AO31" s="202"/>
      <c r="AR31" s="31"/>
    </row>
    <row r="32" spans="1:71" s="3" customFormat="1" ht="14.45" hidden="1" customHeight="1">
      <c r="B32" s="31"/>
      <c r="F32" s="23" t="s">
        <v>39</v>
      </c>
      <c r="L32" s="203">
        <v>0.2</v>
      </c>
      <c r="M32" s="202"/>
      <c r="N32" s="202"/>
      <c r="O32" s="202"/>
      <c r="P32" s="202"/>
      <c r="W32" s="201">
        <f>ROUND(BC94, 2)</f>
        <v>0</v>
      </c>
      <c r="X32" s="202"/>
      <c r="Y32" s="202"/>
      <c r="Z32" s="202"/>
      <c r="AA32" s="202"/>
      <c r="AB32" s="202"/>
      <c r="AC32" s="202"/>
      <c r="AD32" s="202"/>
      <c r="AE32" s="202"/>
      <c r="AK32" s="201">
        <v>0</v>
      </c>
      <c r="AL32" s="202"/>
      <c r="AM32" s="202"/>
      <c r="AN32" s="202"/>
      <c r="AO32" s="202"/>
      <c r="AR32" s="31"/>
    </row>
    <row r="33" spans="1:57" s="3" customFormat="1" ht="14.45" hidden="1" customHeight="1">
      <c r="B33" s="31"/>
      <c r="F33" s="32" t="s">
        <v>40</v>
      </c>
      <c r="L33" s="198">
        <v>0</v>
      </c>
      <c r="M33" s="199"/>
      <c r="N33" s="199"/>
      <c r="O33" s="199"/>
      <c r="P33" s="199"/>
      <c r="Q33" s="33"/>
      <c r="R33" s="33"/>
      <c r="S33" s="33"/>
      <c r="T33" s="33"/>
      <c r="U33" s="33"/>
      <c r="V33" s="33"/>
      <c r="W33" s="200">
        <f>ROUND(BD94, 2)</f>
        <v>0</v>
      </c>
      <c r="X33" s="199"/>
      <c r="Y33" s="199"/>
      <c r="Z33" s="199"/>
      <c r="AA33" s="199"/>
      <c r="AB33" s="199"/>
      <c r="AC33" s="199"/>
      <c r="AD33" s="199"/>
      <c r="AE33" s="199"/>
      <c r="AF33" s="33"/>
      <c r="AG33" s="33"/>
      <c r="AH33" s="33"/>
      <c r="AI33" s="33"/>
      <c r="AJ33" s="33"/>
      <c r="AK33" s="200">
        <v>0</v>
      </c>
      <c r="AL33" s="199"/>
      <c r="AM33" s="199"/>
      <c r="AN33" s="199"/>
      <c r="AO33" s="199"/>
      <c r="AP33" s="33"/>
      <c r="AQ33" s="33"/>
      <c r="AR33" s="34"/>
      <c r="AS33" s="33"/>
      <c r="AT33" s="33"/>
      <c r="AU33" s="33"/>
      <c r="AV33" s="33"/>
      <c r="AW33" s="33"/>
      <c r="AX33" s="33"/>
      <c r="AY33" s="33"/>
      <c r="AZ33" s="33"/>
    </row>
    <row r="34" spans="1:57" s="2" customFormat="1" ht="6.95" customHeight="1">
      <c r="A34" s="26"/>
      <c r="B34" s="27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7"/>
      <c r="BE34" s="26"/>
    </row>
    <row r="35" spans="1:57" s="2" customFormat="1" ht="25.9" customHeight="1">
      <c r="A35" s="26"/>
      <c r="B35" s="27"/>
      <c r="C35" s="35"/>
      <c r="D35" s="36" t="s">
        <v>41</v>
      </c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8" t="s">
        <v>42</v>
      </c>
      <c r="U35" s="37"/>
      <c r="V35" s="37"/>
      <c r="W35" s="37"/>
      <c r="X35" s="207" t="s">
        <v>43</v>
      </c>
      <c r="Y35" s="205"/>
      <c r="Z35" s="205"/>
      <c r="AA35" s="205"/>
      <c r="AB35" s="205"/>
      <c r="AC35" s="37"/>
      <c r="AD35" s="37"/>
      <c r="AE35" s="37"/>
      <c r="AF35" s="37"/>
      <c r="AG35" s="37"/>
      <c r="AH35" s="37"/>
      <c r="AI35" s="37"/>
      <c r="AJ35" s="37"/>
      <c r="AK35" s="204">
        <f>SUM(AK26:AK33)</f>
        <v>53068.93</v>
      </c>
      <c r="AL35" s="205"/>
      <c r="AM35" s="205"/>
      <c r="AN35" s="205"/>
      <c r="AO35" s="206"/>
      <c r="AP35" s="35"/>
      <c r="AQ35" s="35"/>
      <c r="AR35" s="27"/>
      <c r="BE35" s="26"/>
    </row>
    <row r="36" spans="1:57" s="2" customFormat="1" ht="6.95" customHeight="1">
      <c r="A36" s="26"/>
      <c r="B36" s="27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7"/>
      <c r="BE36" s="26"/>
    </row>
    <row r="37" spans="1:57" s="2" customFormat="1" ht="14.45" customHeight="1">
      <c r="A37" s="26"/>
      <c r="B37" s="27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7"/>
      <c r="BE37" s="26"/>
    </row>
    <row r="38" spans="1:57" s="1" customFormat="1" ht="14.45" customHeight="1">
      <c r="B38" s="17"/>
      <c r="AR38" s="17"/>
    </row>
    <row r="39" spans="1:57" s="1" customFormat="1" ht="14.45" customHeight="1">
      <c r="B39" s="17"/>
      <c r="AR39" s="17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2" customFormat="1" ht="14.45" customHeight="1">
      <c r="B49" s="39"/>
      <c r="D49" s="40" t="s">
        <v>44</v>
      </c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0" t="s">
        <v>45</v>
      </c>
      <c r="AI49" s="41"/>
      <c r="AJ49" s="41"/>
      <c r="AK49" s="41"/>
      <c r="AL49" s="41"/>
      <c r="AM49" s="41"/>
      <c r="AN49" s="41"/>
      <c r="AO49" s="41"/>
      <c r="AR49" s="39"/>
    </row>
    <row r="50" spans="1:57" ht="11.25">
      <c r="B50" s="17"/>
      <c r="AR50" s="17"/>
    </row>
    <row r="51" spans="1:57" ht="11.25">
      <c r="B51" s="17"/>
      <c r="AR51" s="17"/>
    </row>
    <row r="52" spans="1:57" ht="11.25">
      <c r="B52" s="17"/>
      <c r="AR52" s="17"/>
    </row>
    <row r="53" spans="1:57" ht="11.25">
      <c r="B53" s="17"/>
      <c r="AR53" s="17"/>
    </row>
    <row r="54" spans="1:57" ht="11.25">
      <c r="B54" s="17"/>
      <c r="AR54" s="17"/>
    </row>
    <row r="55" spans="1:57" ht="11.25">
      <c r="B55" s="17"/>
      <c r="AR55" s="17"/>
    </row>
    <row r="56" spans="1:57" ht="11.25">
      <c r="B56" s="17"/>
      <c r="AR56" s="17"/>
    </row>
    <row r="57" spans="1:57" ht="11.25">
      <c r="B57" s="17"/>
      <c r="AR57" s="17"/>
    </row>
    <row r="58" spans="1:57" ht="11.25">
      <c r="B58" s="17"/>
      <c r="AR58" s="17"/>
    </row>
    <row r="59" spans="1:57" ht="11.25">
      <c r="B59" s="17"/>
      <c r="AR59" s="17"/>
    </row>
    <row r="60" spans="1:57" s="2" customFormat="1" ht="12.75">
      <c r="A60" s="26"/>
      <c r="B60" s="27"/>
      <c r="C60" s="26"/>
      <c r="D60" s="42" t="s">
        <v>46</v>
      </c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42" t="s">
        <v>47</v>
      </c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42" t="s">
        <v>46</v>
      </c>
      <c r="AI60" s="29"/>
      <c r="AJ60" s="29"/>
      <c r="AK60" s="29"/>
      <c r="AL60" s="29"/>
      <c r="AM60" s="42" t="s">
        <v>47</v>
      </c>
      <c r="AN60" s="29"/>
      <c r="AO60" s="29"/>
      <c r="AP60" s="26"/>
      <c r="AQ60" s="26"/>
      <c r="AR60" s="27"/>
      <c r="BE60" s="26"/>
    </row>
    <row r="61" spans="1:57" ht="11.25">
      <c r="B61" s="17"/>
      <c r="AR61" s="17"/>
    </row>
    <row r="62" spans="1:57" ht="11.25">
      <c r="B62" s="17"/>
      <c r="AR62" s="17"/>
    </row>
    <row r="63" spans="1:57" ht="11.25">
      <c r="B63" s="17"/>
      <c r="AR63" s="17"/>
    </row>
    <row r="64" spans="1:57" s="2" customFormat="1" ht="12.75">
      <c r="A64" s="26"/>
      <c r="B64" s="27"/>
      <c r="C64" s="26"/>
      <c r="D64" s="40" t="s">
        <v>48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0" t="s">
        <v>49</v>
      </c>
      <c r="AI64" s="43"/>
      <c r="AJ64" s="43"/>
      <c r="AK64" s="43"/>
      <c r="AL64" s="43"/>
      <c r="AM64" s="43"/>
      <c r="AN64" s="43"/>
      <c r="AO64" s="43"/>
      <c r="AP64" s="26"/>
      <c r="AQ64" s="26"/>
      <c r="AR64" s="27"/>
      <c r="BE64" s="26"/>
    </row>
    <row r="65" spans="1:57" ht="11.25">
      <c r="B65" s="17"/>
      <c r="AR65" s="17"/>
    </row>
    <row r="66" spans="1:57" ht="11.25">
      <c r="B66" s="17"/>
      <c r="AR66" s="17"/>
    </row>
    <row r="67" spans="1:57" ht="11.25">
      <c r="B67" s="17"/>
      <c r="AR67" s="17"/>
    </row>
    <row r="68" spans="1:57" ht="11.25">
      <c r="B68" s="17"/>
      <c r="AR68" s="17"/>
    </row>
    <row r="69" spans="1:57" ht="11.25">
      <c r="B69" s="17"/>
      <c r="AR69" s="17"/>
    </row>
    <row r="70" spans="1:57" ht="11.25">
      <c r="B70" s="17"/>
      <c r="AR70" s="17"/>
    </row>
    <row r="71" spans="1:57" ht="11.25">
      <c r="B71" s="17"/>
      <c r="AR71" s="17"/>
    </row>
    <row r="72" spans="1:57" ht="11.25">
      <c r="B72" s="17"/>
      <c r="AR72" s="17"/>
    </row>
    <row r="73" spans="1:57" ht="11.25">
      <c r="B73" s="17"/>
      <c r="AR73" s="17"/>
    </row>
    <row r="74" spans="1:57" ht="11.25">
      <c r="B74" s="17"/>
      <c r="AR74" s="17"/>
    </row>
    <row r="75" spans="1:57" s="2" customFormat="1" ht="12.75">
      <c r="A75" s="26"/>
      <c r="B75" s="27"/>
      <c r="C75" s="26"/>
      <c r="D75" s="42" t="s">
        <v>46</v>
      </c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42" t="s">
        <v>47</v>
      </c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42" t="s">
        <v>46</v>
      </c>
      <c r="AI75" s="29"/>
      <c r="AJ75" s="29"/>
      <c r="AK75" s="29"/>
      <c r="AL75" s="29"/>
      <c r="AM75" s="42" t="s">
        <v>47</v>
      </c>
      <c r="AN75" s="29"/>
      <c r="AO75" s="29"/>
      <c r="AP75" s="26"/>
      <c r="AQ75" s="26"/>
      <c r="AR75" s="27"/>
      <c r="BE75" s="26"/>
    </row>
    <row r="76" spans="1:57" s="2" customFormat="1" ht="11.25">
      <c r="A76" s="26"/>
      <c r="B76" s="27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7"/>
      <c r="BE76" s="26"/>
    </row>
    <row r="77" spans="1:57" s="2" customFormat="1" ht="6.95" customHeight="1">
      <c r="A77" s="26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  <c r="AP77" s="45"/>
      <c r="AQ77" s="45"/>
      <c r="AR77" s="27"/>
      <c r="BE77" s="26"/>
    </row>
    <row r="81" spans="1:91" s="2" customFormat="1" ht="6.95" customHeight="1">
      <c r="A81" s="26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  <c r="AO81" s="47"/>
      <c r="AP81" s="47"/>
      <c r="AQ81" s="47"/>
      <c r="AR81" s="27"/>
      <c r="BE81" s="26"/>
    </row>
    <row r="82" spans="1:91" s="2" customFormat="1" ht="24.95" customHeight="1">
      <c r="A82" s="26"/>
      <c r="B82" s="27"/>
      <c r="C82" s="18" t="s">
        <v>50</v>
      </c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7"/>
      <c r="BE82" s="26"/>
    </row>
    <row r="83" spans="1:91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7"/>
      <c r="BE83" s="26"/>
    </row>
    <row r="84" spans="1:91" s="4" customFormat="1" ht="12" customHeight="1">
      <c r="B84" s="48"/>
      <c r="C84" s="23" t="s">
        <v>11</v>
      </c>
      <c r="L84" s="4" t="str">
        <f>K5</f>
        <v>1</v>
      </c>
      <c r="AR84" s="48"/>
    </row>
    <row r="85" spans="1:91" s="5" customFormat="1" ht="36.950000000000003" customHeight="1">
      <c r="B85" s="49"/>
      <c r="C85" s="50" t="s">
        <v>13</v>
      </c>
      <c r="L85" s="172" t="str">
        <f>K6</f>
        <v xml:space="preserve">Kópia - 20240118 - Stavebné úpravy priestorov kultúrneho domu </v>
      </c>
      <c r="M85" s="173"/>
      <c r="N85" s="173"/>
      <c r="O85" s="173"/>
      <c r="P85" s="173"/>
      <c r="Q85" s="173"/>
      <c r="R85" s="173"/>
      <c r="S85" s="173"/>
      <c r="T85" s="173"/>
      <c r="U85" s="173"/>
      <c r="V85" s="173"/>
      <c r="W85" s="173"/>
      <c r="X85" s="173"/>
      <c r="Y85" s="173"/>
      <c r="Z85" s="173"/>
      <c r="AA85" s="173"/>
      <c r="AB85" s="173"/>
      <c r="AC85" s="173"/>
      <c r="AD85" s="173"/>
      <c r="AE85" s="173"/>
      <c r="AF85" s="173"/>
      <c r="AG85" s="173"/>
      <c r="AH85" s="173"/>
      <c r="AI85" s="173"/>
      <c r="AJ85" s="173"/>
      <c r="AR85" s="49"/>
    </row>
    <row r="86" spans="1:91" s="2" customFormat="1" ht="6.95" customHeight="1">
      <c r="A86" s="26"/>
      <c r="B86" s="27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7"/>
      <c r="BE86" s="26"/>
    </row>
    <row r="87" spans="1:91" s="2" customFormat="1" ht="12" customHeight="1">
      <c r="A87" s="26"/>
      <c r="B87" s="27"/>
      <c r="C87" s="23" t="s">
        <v>16</v>
      </c>
      <c r="D87" s="26"/>
      <c r="E87" s="26"/>
      <c r="F87" s="26"/>
      <c r="G87" s="26"/>
      <c r="H87" s="26"/>
      <c r="I87" s="26"/>
      <c r="J87" s="26"/>
      <c r="K87" s="26"/>
      <c r="L87" s="51" t="str">
        <f>IF(K8="","",K8)</f>
        <v xml:space="preserve"> </v>
      </c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3" t="s">
        <v>18</v>
      </c>
      <c r="AJ87" s="26"/>
      <c r="AK87" s="26"/>
      <c r="AL87" s="26"/>
      <c r="AM87" s="174">
        <f>IF(AN8= "","",AN8)</f>
        <v>45646</v>
      </c>
      <c r="AN87" s="174"/>
      <c r="AO87" s="26"/>
      <c r="AP87" s="26"/>
      <c r="AQ87" s="26"/>
      <c r="AR87" s="27"/>
      <c r="BE87" s="26"/>
    </row>
    <row r="88" spans="1:91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7"/>
      <c r="BE88" s="26"/>
    </row>
    <row r="89" spans="1:91" s="2" customFormat="1" ht="15.2" customHeight="1">
      <c r="A89" s="26"/>
      <c r="B89" s="27"/>
      <c r="C89" s="23" t="s">
        <v>19</v>
      </c>
      <c r="D89" s="26"/>
      <c r="E89" s="26"/>
      <c r="F89" s="26"/>
      <c r="G89" s="26"/>
      <c r="H89" s="26"/>
      <c r="I89" s="26"/>
      <c r="J89" s="26"/>
      <c r="K89" s="26"/>
      <c r="L89" s="4" t="str">
        <f>IF(E11= "","",E11)</f>
        <v xml:space="preserve"> </v>
      </c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3" t="s">
        <v>26</v>
      </c>
      <c r="AJ89" s="26"/>
      <c r="AK89" s="26"/>
      <c r="AL89" s="26"/>
      <c r="AM89" s="175" t="str">
        <f>IF(E17="","",E17)</f>
        <v xml:space="preserve"> </v>
      </c>
      <c r="AN89" s="176"/>
      <c r="AO89" s="176"/>
      <c r="AP89" s="176"/>
      <c r="AQ89" s="26"/>
      <c r="AR89" s="27"/>
      <c r="AS89" s="177" t="s">
        <v>51</v>
      </c>
      <c r="AT89" s="178"/>
      <c r="AU89" s="53"/>
      <c r="AV89" s="53"/>
      <c r="AW89" s="53"/>
      <c r="AX89" s="53"/>
      <c r="AY89" s="53"/>
      <c r="AZ89" s="53"/>
      <c r="BA89" s="53"/>
      <c r="BB89" s="53"/>
      <c r="BC89" s="53"/>
      <c r="BD89" s="54"/>
      <c r="BE89" s="26"/>
    </row>
    <row r="90" spans="1:91" s="2" customFormat="1" ht="15.2" customHeight="1">
      <c r="A90" s="26"/>
      <c r="B90" s="27"/>
      <c r="C90" s="23" t="s">
        <v>22</v>
      </c>
      <c r="D90" s="26"/>
      <c r="E90" s="26"/>
      <c r="F90" s="26"/>
      <c r="G90" s="26"/>
      <c r="H90" s="26"/>
      <c r="I90" s="26"/>
      <c r="J90" s="26"/>
      <c r="K90" s="26"/>
      <c r="L90" s="4" t="str">
        <f>IF(E14="","",E14)</f>
        <v xml:space="preserve">BETA FOUR s.r.o. </v>
      </c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3" t="s">
        <v>28</v>
      </c>
      <c r="AJ90" s="26"/>
      <c r="AK90" s="26"/>
      <c r="AL90" s="26"/>
      <c r="AM90" s="175" t="str">
        <f>IF(E20="","",E20)</f>
        <v>Peter Lesák</v>
      </c>
      <c r="AN90" s="176"/>
      <c r="AO90" s="176"/>
      <c r="AP90" s="176"/>
      <c r="AQ90" s="26"/>
      <c r="AR90" s="27"/>
      <c r="AS90" s="179"/>
      <c r="AT90" s="180"/>
      <c r="AU90" s="55"/>
      <c r="AV90" s="55"/>
      <c r="AW90" s="55"/>
      <c r="AX90" s="55"/>
      <c r="AY90" s="55"/>
      <c r="AZ90" s="55"/>
      <c r="BA90" s="55"/>
      <c r="BB90" s="55"/>
      <c r="BC90" s="55"/>
      <c r="BD90" s="56"/>
      <c r="BE90" s="26"/>
    </row>
    <row r="91" spans="1:91" s="2" customFormat="1" ht="10.9" customHeight="1">
      <c r="A91" s="26"/>
      <c r="B91" s="27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7"/>
      <c r="AS91" s="179"/>
      <c r="AT91" s="180"/>
      <c r="AU91" s="55"/>
      <c r="AV91" s="55"/>
      <c r="AW91" s="55"/>
      <c r="AX91" s="55"/>
      <c r="AY91" s="55"/>
      <c r="AZ91" s="55"/>
      <c r="BA91" s="55"/>
      <c r="BB91" s="55"/>
      <c r="BC91" s="55"/>
      <c r="BD91" s="56"/>
      <c r="BE91" s="26"/>
    </row>
    <row r="92" spans="1:91" s="2" customFormat="1" ht="29.25" customHeight="1">
      <c r="A92" s="26"/>
      <c r="B92" s="27"/>
      <c r="C92" s="181" t="s">
        <v>52</v>
      </c>
      <c r="D92" s="182"/>
      <c r="E92" s="182"/>
      <c r="F92" s="182"/>
      <c r="G92" s="182"/>
      <c r="H92" s="57"/>
      <c r="I92" s="183" t="s">
        <v>53</v>
      </c>
      <c r="J92" s="182"/>
      <c r="K92" s="182"/>
      <c r="L92" s="182"/>
      <c r="M92" s="182"/>
      <c r="N92" s="182"/>
      <c r="O92" s="182"/>
      <c r="P92" s="182"/>
      <c r="Q92" s="182"/>
      <c r="R92" s="182"/>
      <c r="S92" s="182"/>
      <c r="T92" s="182"/>
      <c r="U92" s="182"/>
      <c r="V92" s="182"/>
      <c r="W92" s="182"/>
      <c r="X92" s="182"/>
      <c r="Y92" s="182"/>
      <c r="Z92" s="182"/>
      <c r="AA92" s="182"/>
      <c r="AB92" s="182"/>
      <c r="AC92" s="182"/>
      <c r="AD92" s="182"/>
      <c r="AE92" s="182"/>
      <c r="AF92" s="182"/>
      <c r="AG92" s="185" t="s">
        <v>54</v>
      </c>
      <c r="AH92" s="182"/>
      <c r="AI92" s="182"/>
      <c r="AJ92" s="182"/>
      <c r="AK92" s="182"/>
      <c r="AL92" s="182"/>
      <c r="AM92" s="182"/>
      <c r="AN92" s="183" t="s">
        <v>55</v>
      </c>
      <c r="AO92" s="182"/>
      <c r="AP92" s="184"/>
      <c r="AQ92" s="58" t="s">
        <v>56</v>
      </c>
      <c r="AR92" s="27"/>
      <c r="AS92" s="59" t="s">
        <v>57</v>
      </c>
      <c r="AT92" s="60" t="s">
        <v>58</v>
      </c>
      <c r="AU92" s="60" t="s">
        <v>59</v>
      </c>
      <c r="AV92" s="60" t="s">
        <v>60</v>
      </c>
      <c r="AW92" s="60" t="s">
        <v>61</v>
      </c>
      <c r="AX92" s="60" t="s">
        <v>62</v>
      </c>
      <c r="AY92" s="60" t="s">
        <v>63</v>
      </c>
      <c r="AZ92" s="60" t="s">
        <v>64</v>
      </c>
      <c r="BA92" s="60" t="s">
        <v>65</v>
      </c>
      <c r="BB92" s="60" t="s">
        <v>66</v>
      </c>
      <c r="BC92" s="60" t="s">
        <v>67</v>
      </c>
      <c r="BD92" s="61" t="s">
        <v>68</v>
      </c>
      <c r="BE92" s="26"/>
    </row>
    <row r="93" spans="1:91" s="2" customFormat="1" ht="10.9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7"/>
      <c r="AS93" s="62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4"/>
      <c r="BE93" s="26"/>
    </row>
    <row r="94" spans="1:91" s="6" customFormat="1" ht="32.450000000000003" customHeight="1">
      <c r="B94" s="65"/>
      <c r="C94" s="66" t="s">
        <v>69</v>
      </c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  <c r="AE94" s="67"/>
      <c r="AF94" s="67"/>
      <c r="AG94" s="189">
        <f>ROUND(SUM(AG95:AG98),2)</f>
        <v>44224.11</v>
      </c>
      <c r="AH94" s="189"/>
      <c r="AI94" s="189"/>
      <c r="AJ94" s="189"/>
      <c r="AK94" s="189"/>
      <c r="AL94" s="189"/>
      <c r="AM94" s="189"/>
      <c r="AN94" s="190">
        <f>SUM(AG94,AT94)</f>
        <v>53068.93</v>
      </c>
      <c r="AO94" s="190"/>
      <c r="AP94" s="190"/>
      <c r="AQ94" s="69" t="s">
        <v>1</v>
      </c>
      <c r="AR94" s="65"/>
      <c r="AS94" s="70">
        <f>ROUND(SUM(AS95:AS98),2)</f>
        <v>0</v>
      </c>
      <c r="AT94" s="71">
        <f>ROUND(SUM(AV94:AW94),2)</f>
        <v>8844.82</v>
      </c>
      <c r="AU94" s="72">
        <f>ROUND(SUM(AU95:AU98),5)</f>
        <v>4.0741699999999996</v>
      </c>
      <c r="AV94" s="71">
        <f>ROUND(AZ94*L29,2)</f>
        <v>0</v>
      </c>
      <c r="AW94" s="71">
        <f>ROUND(BA94*L30,2)</f>
        <v>8844.82</v>
      </c>
      <c r="AX94" s="71">
        <f>ROUND(BB94*L29,2)</f>
        <v>0</v>
      </c>
      <c r="AY94" s="71">
        <f>ROUND(BC94*L30,2)</f>
        <v>0</v>
      </c>
      <c r="AZ94" s="71">
        <f>ROUND(SUM(AZ95:AZ98),2)</f>
        <v>0</v>
      </c>
      <c r="BA94" s="71">
        <f>ROUND(SUM(BA95:BA98),2)</f>
        <v>44224.11</v>
      </c>
      <c r="BB94" s="71">
        <f>ROUND(SUM(BB95:BB98),2)</f>
        <v>0</v>
      </c>
      <c r="BC94" s="71">
        <f>ROUND(SUM(BC95:BC98),2)</f>
        <v>0</v>
      </c>
      <c r="BD94" s="73">
        <f>ROUND(SUM(BD95:BD98),2)</f>
        <v>0</v>
      </c>
      <c r="BS94" s="74" t="s">
        <v>70</v>
      </c>
      <c r="BT94" s="74" t="s">
        <v>71</v>
      </c>
      <c r="BU94" s="75" t="s">
        <v>72</v>
      </c>
      <c r="BV94" s="74" t="s">
        <v>73</v>
      </c>
      <c r="BW94" s="74" t="s">
        <v>4</v>
      </c>
      <c r="BX94" s="74" t="s">
        <v>74</v>
      </c>
      <c r="CL94" s="74" t="s">
        <v>1</v>
      </c>
    </row>
    <row r="95" spans="1:91" s="7" customFormat="1" ht="16.5" customHeight="1">
      <c r="A95" s="76" t="s">
        <v>75</v>
      </c>
      <c r="B95" s="77"/>
      <c r="C95" s="78"/>
      <c r="D95" s="188" t="s">
        <v>12</v>
      </c>
      <c r="E95" s="188"/>
      <c r="F95" s="188"/>
      <c r="G95" s="188"/>
      <c r="H95" s="188"/>
      <c r="I95" s="79"/>
      <c r="J95" s="188" t="s">
        <v>76</v>
      </c>
      <c r="K95" s="188"/>
      <c r="L95" s="188"/>
      <c r="M95" s="188"/>
      <c r="N95" s="188"/>
      <c r="O95" s="188"/>
      <c r="P95" s="188"/>
      <c r="Q95" s="188"/>
      <c r="R95" s="188"/>
      <c r="S95" s="188"/>
      <c r="T95" s="188"/>
      <c r="U95" s="188"/>
      <c r="V95" s="188"/>
      <c r="W95" s="188"/>
      <c r="X95" s="188"/>
      <c r="Y95" s="188"/>
      <c r="Z95" s="188"/>
      <c r="AA95" s="188"/>
      <c r="AB95" s="188"/>
      <c r="AC95" s="188"/>
      <c r="AD95" s="188"/>
      <c r="AE95" s="188"/>
      <c r="AF95" s="188"/>
      <c r="AG95" s="186">
        <f>'1 - Keramická dlažba podláh'!J30</f>
        <v>17634.73</v>
      </c>
      <c r="AH95" s="187"/>
      <c r="AI95" s="187"/>
      <c r="AJ95" s="187"/>
      <c r="AK95" s="187"/>
      <c r="AL95" s="187"/>
      <c r="AM95" s="187"/>
      <c r="AN95" s="186">
        <f>SUM(AG95,AT95)</f>
        <v>21161.68</v>
      </c>
      <c r="AO95" s="187"/>
      <c r="AP95" s="187"/>
      <c r="AQ95" s="80" t="s">
        <v>77</v>
      </c>
      <c r="AR95" s="77"/>
      <c r="AS95" s="81">
        <v>0</v>
      </c>
      <c r="AT95" s="82">
        <f>ROUND(SUM(AV95:AW95),2)</f>
        <v>3526.95</v>
      </c>
      <c r="AU95" s="83">
        <f>'1 - Keramická dlažba podláh'!P124</f>
        <v>0</v>
      </c>
      <c r="AV95" s="82">
        <f>'1 - Keramická dlažba podláh'!J33</f>
        <v>0</v>
      </c>
      <c r="AW95" s="82">
        <f>'1 - Keramická dlažba podláh'!J34</f>
        <v>3526.95</v>
      </c>
      <c r="AX95" s="82">
        <f>'1 - Keramická dlažba podláh'!J35</f>
        <v>0</v>
      </c>
      <c r="AY95" s="82">
        <f>'1 - Keramická dlažba podláh'!J36</f>
        <v>0</v>
      </c>
      <c r="AZ95" s="82">
        <f>'1 - Keramická dlažba podláh'!F33</f>
        <v>0</v>
      </c>
      <c r="BA95" s="82">
        <f>'1 - Keramická dlažba podláh'!F34</f>
        <v>17634.73</v>
      </c>
      <c r="BB95" s="82">
        <f>'1 - Keramická dlažba podláh'!F35</f>
        <v>0</v>
      </c>
      <c r="BC95" s="82">
        <f>'1 - Keramická dlažba podláh'!F36</f>
        <v>0</v>
      </c>
      <c r="BD95" s="84">
        <f>'1 - Keramická dlažba podláh'!F37</f>
        <v>0</v>
      </c>
      <c r="BT95" s="85" t="s">
        <v>12</v>
      </c>
      <c r="BV95" s="85" t="s">
        <v>73</v>
      </c>
      <c r="BW95" s="85" t="s">
        <v>78</v>
      </c>
      <c r="BX95" s="85" t="s">
        <v>4</v>
      </c>
      <c r="CL95" s="85" t="s">
        <v>1</v>
      </c>
      <c r="CM95" s="85" t="s">
        <v>71</v>
      </c>
    </row>
    <row r="96" spans="1:91" s="7" customFormat="1" ht="16.5" customHeight="1">
      <c r="A96" s="76" t="s">
        <v>75</v>
      </c>
      <c r="B96" s="77"/>
      <c r="C96" s="78"/>
      <c r="D96" s="188" t="s">
        <v>79</v>
      </c>
      <c r="E96" s="188"/>
      <c r="F96" s="188"/>
      <c r="G96" s="188"/>
      <c r="H96" s="188"/>
      <c r="I96" s="79"/>
      <c r="J96" s="188" t="s">
        <v>80</v>
      </c>
      <c r="K96" s="188"/>
      <c r="L96" s="188"/>
      <c r="M96" s="188"/>
      <c r="N96" s="188"/>
      <c r="O96" s="188"/>
      <c r="P96" s="188"/>
      <c r="Q96" s="188"/>
      <c r="R96" s="188"/>
      <c r="S96" s="188"/>
      <c r="T96" s="188"/>
      <c r="U96" s="188"/>
      <c r="V96" s="188"/>
      <c r="W96" s="188"/>
      <c r="X96" s="188"/>
      <c r="Y96" s="188"/>
      <c r="Z96" s="188"/>
      <c r="AA96" s="188"/>
      <c r="AB96" s="188"/>
      <c r="AC96" s="188"/>
      <c r="AD96" s="188"/>
      <c r="AE96" s="188"/>
      <c r="AF96" s="188"/>
      <c r="AG96" s="186">
        <f>'2 - Vnútorné priečky a úp...'!J30</f>
        <v>2926.3</v>
      </c>
      <c r="AH96" s="187"/>
      <c r="AI96" s="187"/>
      <c r="AJ96" s="187"/>
      <c r="AK96" s="187"/>
      <c r="AL96" s="187"/>
      <c r="AM96" s="187"/>
      <c r="AN96" s="186">
        <f>SUM(AG96,AT96)</f>
        <v>3511.5600000000004</v>
      </c>
      <c r="AO96" s="187"/>
      <c r="AP96" s="187"/>
      <c r="AQ96" s="80" t="s">
        <v>77</v>
      </c>
      <c r="AR96" s="77"/>
      <c r="AS96" s="81">
        <v>0</v>
      </c>
      <c r="AT96" s="82">
        <f>ROUND(SUM(AV96:AW96),2)</f>
        <v>585.26</v>
      </c>
      <c r="AU96" s="83">
        <f>'2 - Vnútorné priečky a úp...'!P124</f>
        <v>0</v>
      </c>
      <c r="AV96" s="82">
        <f>'2 - Vnútorné priečky a úp...'!J33</f>
        <v>0</v>
      </c>
      <c r="AW96" s="82">
        <f>'2 - Vnútorné priečky a úp...'!J34</f>
        <v>585.26</v>
      </c>
      <c r="AX96" s="82">
        <f>'2 - Vnútorné priečky a úp...'!J35</f>
        <v>0</v>
      </c>
      <c r="AY96" s="82">
        <f>'2 - Vnútorné priečky a úp...'!J36</f>
        <v>0</v>
      </c>
      <c r="AZ96" s="82">
        <f>'2 - Vnútorné priečky a úp...'!F33</f>
        <v>0</v>
      </c>
      <c r="BA96" s="82">
        <f>'2 - Vnútorné priečky a úp...'!F34</f>
        <v>2926.3</v>
      </c>
      <c r="BB96" s="82">
        <f>'2 - Vnútorné priečky a úp...'!F35</f>
        <v>0</v>
      </c>
      <c r="BC96" s="82">
        <f>'2 - Vnútorné priečky a úp...'!F36</f>
        <v>0</v>
      </c>
      <c r="BD96" s="84">
        <f>'2 - Vnútorné priečky a úp...'!F37</f>
        <v>0</v>
      </c>
      <c r="BT96" s="85" t="s">
        <v>12</v>
      </c>
      <c r="BV96" s="85" t="s">
        <v>73</v>
      </c>
      <c r="BW96" s="85" t="s">
        <v>81</v>
      </c>
      <c r="BX96" s="85" t="s">
        <v>4</v>
      </c>
      <c r="CL96" s="85" t="s">
        <v>1</v>
      </c>
      <c r="CM96" s="85" t="s">
        <v>71</v>
      </c>
    </row>
    <row r="97" spans="1:91" s="7" customFormat="1" ht="16.5" customHeight="1">
      <c r="A97" s="76" t="s">
        <v>75</v>
      </c>
      <c r="B97" s="77"/>
      <c r="C97" s="78"/>
      <c r="D97" s="188" t="s">
        <v>82</v>
      </c>
      <c r="E97" s="188"/>
      <c r="F97" s="188"/>
      <c r="G97" s="188"/>
      <c r="H97" s="188"/>
      <c r="I97" s="79"/>
      <c r="J97" s="188" t="s">
        <v>83</v>
      </c>
      <c r="K97" s="188"/>
      <c r="L97" s="188"/>
      <c r="M97" s="188"/>
      <c r="N97" s="188"/>
      <c r="O97" s="188"/>
      <c r="P97" s="188"/>
      <c r="Q97" s="188"/>
      <c r="R97" s="188"/>
      <c r="S97" s="188"/>
      <c r="T97" s="188"/>
      <c r="U97" s="188"/>
      <c r="V97" s="188"/>
      <c r="W97" s="188"/>
      <c r="X97" s="188"/>
      <c r="Y97" s="188"/>
      <c r="Z97" s="188"/>
      <c r="AA97" s="188"/>
      <c r="AB97" s="188"/>
      <c r="AC97" s="188"/>
      <c r="AD97" s="188"/>
      <c r="AE97" s="188"/>
      <c r="AF97" s="188"/>
      <c r="AG97" s="186">
        <f>'3 - Úprava sociálnych zar...'!J30</f>
        <v>17671.18</v>
      </c>
      <c r="AH97" s="187"/>
      <c r="AI97" s="187"/>
      <c r="AJ97" s="187"/>
      <c r="AK97" s="187"/>
      <c r="AL97" s="187"/>
      <c r="AM97" s="187"/>
      <c r="AN97" s="186">
        <f>SUM(AG97,AT97)</f>
        <v>21205.42</v>
      </c>
      <c r="AO97" s="187"/>
      <c r="AP97" s="187"/>
      <c r="AQ97" s="80" t="s">
        <v>77</v>
      </c>
      <c r="AR97" s="77"/>
      <c r="AS97" s="81">
        <v>0</v>
      </c>
      <c r="AT97" s="82">
        <f>ROUND(SUM(AV97:AW97),2)</f>
        <v>3534.24</v>
      </c>
      <c r="AU97" s="83">
        <f>'3 - Úprava sociálnych zar...'!P129</f>
        <v>0</v>
      </c>
      <c r="AV97" s="82">
        <f>'3 - Úprava sociálnych zar...'!J33</f>
        <v>0</v>
      </c>
      <c r="AW97" s="82">
        <f>'3 - Úprava sociálnych zar...'!J34</f>
        <v>3534.24</v>
      </c>
      <c r="AX97" s="82">
        <f>'3 - Úprava sociálnych zar...'!J35</f>
        <v>0</v>
      </c>
      <c r="AY97" s="82">
        <f>'3 - Úprava sociálnych zar...'!J36</f>
        <v>0</v>
      </c>
      <c r="AZ97" s="82">
        <f>'3 - Úprava sociálnych zar...'!F33</f>
        <v>0</v>
      </c>
      <c r="BA97" s="82">
        <f>'3 - Úprava sociálnych zar...'!F34</f>
        <v>17671.18</v>
      </c>
      <c r="BB97" s="82">
        <f>'3 - Úprava sociálnych zar...'!F35</f>
        <v>0</v>
      </c>
      <c r="BC97" s="82">
        <f>'3 - Úprava sociálnych zar...'!F36</f>
        <v>0</v>
      </c>
      <c r="BD97" s="84">
        <f>'3 - Úprava sociálnych zar...'!F37</f>
        <v>0</v>
      </c>
      <c r="BT97" s="85" t="s">
        <v>12</v>
      </c>
      <c r="BV97" s="85" t="s">
        <v>73</v>
      </c>
      <c r="BW97" s="85" t="s">
        <v>84</v>
      </c>
      <c r="BX97" s="85" t="s">
        <v>4</v>
      </c>
      <c r="CL97" s="85" t="s">
        <v>1</v>
      </c>
      <c r="CM97" s="85" t="s">
        <v>71</v>
      </c>
    </row>
    <row r="98" spans="1:91" s="7" customFormat="1" ht="16.5" customHeight="1">
      <c r="A98" s="76" t="s">
        <v>75</v>
      </c>
      <c r="B98" s="77"/>
      <c r="C98" s="78"/>
      <c r="D98" s="188" t="s">
        <v>85</v>
      </c>
      <c r="E98" s="188"/>
      <c r="F98" s="188"/>
      <c r="G98" s="188"/>
      <c r="H98" s="188"/>
      <c r="I98" s="79"/>
      <c r="J98" s="188" t="s">
        <v>86</v>
      </c>
      <c r="K98" s="188"/>
      <c r="L98" s="188"/>
      <c r="M98" s="188"/>
      <c r="N98" s="188"/>
      <c r="O98" s="188"/>
      <c r="P98" s="188"/>
      <c r="Q98" s="188"/>
      <c r="R98" s="188"/>
      <c r="S98" s="188"/>
      <c r="T98" s="188"/>
      <c r="U98" s="188"/>
      <c r="V98" s="188"/>
      <c r="W98" s="188"/>
      <c r="X98" s="188"/>
      <c r="Y98" s="188"/>
      <c r="Z98" s="188"/>
      <c r="AA98" s="188"/>
      <c r="AB98" s="188"/>
      <c r="AC98" s="188"/>
      <c r="AD98" s="188"/>
      <c r="AE98" s="188"/>
      <c r="AF98" s="188"/>
      <c r="AG98" s="186">
        <f>'4 - Zdravotechnika'!J30</f>
        <v>5991.9</v>
      </c>
      <c r="AH98" s="187"/>
      <c r="AI98" s="187"/>
      <c r="AJ98" s="187"/>
      <c r="AK98" s="187"/>
      <c r="AL98" s="187"/>
      <c r="AM98" s="187"/>
      <c r="AN98" s="186">
        <f>SUM(AG98,AT98)</f>
        <v>7190.28</v>
      </c>
      <c r="AO98" s="187"/>
      <c r="AP98" s="187"/>
      <c r="AQ98" s="80" t="s">
        <v>77</v>
      </c>
      <c r="AR98" s="77"/>
      <c r="AS98" s="86">
        <v>0</v>
      </c>
      <c r="AT98" s="87">
        <f>ROUND(SUM(AV98:AW98),2)</f>
        <v>1198.3800000000001</v>
      </c>
      <c r="AU98" s="88">
        <f>'4 - Zdravotechnika'!P124</f>
        <v>4.0741700000000005</v>
      </c>
      <c r="AV98" s="87">
        <f>'4 - Zdravotechnika'!J33</f>
        <v>0</v>
      </c>
      <c r="AW98" s="87">
        <f>'4 - Zdravotechnika'!J34</f>
        <v>1198.3800000000001</v>
      </c>
      <c r="AX98" s="87">
        <f>'4 - Zdravotechnika'!J35</f>
        <v>0</v>
      </c>
      <c r="AY98" s="87">
        <f>'4 - Zdravotechnika'!J36</f>
        <v>0</v>
      </c>
      <c r="AZ98" s="87">
        <f>'4 - Zdravotechnika'!F33</f>
        <v>0</v>
      </c>
      <c r="BA98" s="87">
        <f>'4 - Zdravotechnika'!F34</f>
        <v>5991.9</v>
      </c>
      <c r="BB98" s="87">
        <f>'4 - Zdravotechnika'!F35</f>
        <v>0</v>
      </c>
      <c r="BC98" s="87">
        <f>'4 - Zdravotechnika'!F36</f>
        <v>0</v>
      </c>
      <c r="BD98" s="89">
        <f>'4 - Zdravotechnika'!F37</f>
        <v>0</v>
      </c>
      <c r="BT98" s="85" t="s">
        <v>12</v>
      </c>
      <c r="BV98" s="85" t="s">
        <v>73</v>
      </c>
      <c r="BW98" s="85" t="s">
        <v>87</v>
      </c>
      <c r="BX98" s="85" t="s">
        <v>4</v>
      </c>
      <c r="CL98" s="85" t="s">
        <v>1</v>
      </c>
      <c r="CM98" s="85" t="s">
        <v>71</v>
      </c>
    </row>
    <row r="99" spans="1:91" s="2" customFormat="1" ht="30" customHeight="1">
      <c r="A99" s="26"/>
      <c r="B99" s="27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7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</row>
    <row r="100" spans="1:91" s="2" customFormat="1" ht="6.95" customHeight="1">
      <c r="A100" s="26"/>
      <c r="B100" s="44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5"/>
      <c r="AP100" s="45"/>
      <c r="AQ100" s="45"/>
      <c r="AR100" s="27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</row>
  </sheetData>
  <mergeCells count="52">
    <mergeCell ref="AR2:BE2"/>
    <mergeCell ref="L33:P33"/>
    <mergeCell ref="W33:AE33"/>
    <mergeCell ref="AK33:AO33"/>
    <mergeCell ref="AK35:AO35"/>
    <mergeCell ref="X35:AB35"/>
    <mergeCell ref="W31:AE31"/>
    <mergeCell ref="AK31:AO31"/>
    <mergeCell ref="L31:P31"/>
    <mergeCell ref="L32:P32"/>
    <mergeCell ref="W32:AE32"/>
    <mergeCell ref="AK32:AO32"/>
    <mergeCell ref="L29:P29"/>
    <mergeCell ref="W29:AE29"/>
    <mergeCell ref="AK29:AO29"/>
    <mergeCell ref="AK30:AO30"/>
    <mergeCell ref="L30:P30"/>
    <mergeCell ref="W30:AE30"/>
    <mergeCell ref="K5:AJ5"/>
    <mergeCell ref="K6:AJ6"/>
    <mergeCell ref="E23:AN23"/>
    <mergeCell ref="AK26:AO26"/>
    <mergeCell ref="L28:P28"/>
    <mergeCell ref="W28:AE28"/>
    <mergeCell ref="AK28:AO28"/>
    <mergeCell ref="AN98:AP98"/>
    <mergeCell ref="AG98:AM98"/>
    <mergeCell ref="J98:AF98"/>
    <mergeCell ref="D98:H98"/>
    <mergeCell ref="AG94:AM94"/>
    <mergeCell ref="AN94:AP94"/>
    <mergeCell ref="J96:AF96"/>
    <mergeCell ref="D96:H96"/>
    <mergeCell ref="AN96:AP96"/>
    <mergeCell ref="AG96:AM96"/>
    <mergeCell ref="J97:AF97"/>
    <mergeCell ref="AG97:AM97"/>
    <mergeCell ref="D97:H97"/>
    <mergeCell ref="AN97:AP97"/>
    <mergeCell ref="C92:G92"/>
    <mergeCell ref="AN92:AP92"/>
    <mergeCell ref="AG92:AM92"/>
    <mergeCell ref="I92:AF92"/>
    <mergeCell ref="AN95:AP95"/>
    <mergeCell ref="D95:H95"/>
    <mergeCell ref="AG95:AM95"/>
    <mergeCell ref="J95:AF95"/>
    <mergeCell ref="L85:AJ85"/>
    <mergeCell ref="AM87:AN87"/>
    <mergeCell ref="AM89:AP89"/>
    <mergeCell ref="AS89:AT91"/>
    <mergeCell ref="AM90:AP90"/>
  </mergeCells>
  <hyperlinks>
    <hyperlink ref="A95" location="'1 - Keramická dlažba podláh'!C2" display="/"/>
    <hyperlink ref="A96" location="'2 - Vnútorné priečky a úp...'!C2" display="/"/>
    <hyperlink ref="A97" location="'3 - Úprava sociálnych zar...'!C2" display="/"/>
    <hyperlink ref="A98" location="'4 - Zdravotechnika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148"/>
  <sheetViews>
    <sheetView showGridLines="0" topLeftCell="A28" workbookViewId="0"/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 ht="11.25">
      <c r="A1" s="90"/>
    </row>
    <row r="2" spans="1:46" s="1" customFormat="1" ht="36.950000000000003" customHeight="1">
      <c r="L2" s="208" t="s">
        <v>5</v>
      </c>
      <c r="M2" s="192"/>
      <c r="N2" s="192"/>
      <c r="O2" s="192"/>
      <c r="P2" s="192"/>
      <c r="Q2" s="192"/>
      <c r="R2" s="192"/>
      <c r="S2" s="192"/>
      <c r="T2" s="192"/>
      <c r="U2" s="192"/>
      <c r="V2" s="192"/>
      <c r="AT2" s="14" t="s">
        <v>78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71</v>
      </c>
    </row>
    <row r="4" spans="1:46" s="1" customFormat="1" ht="24.95" customHeight="1">
      <c r="B4" s="17"/>
      <c r="D4" s="18" t="s">
        <v>88</v>
      </c>
      <c r="L4" s="17"/>
      <c r="M4" s="91" t="s">
        <v>9</v>
      </c>
      <c r="AT4" s="14" t="s">
        <v>3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23" t="s">
        <v>13</v>
      </c>
      <c r="L6" s="17"/>
    </row>
    <row r="7" spans="1:46" s="1" customFormat="1" ht="26.25" customHeight="1">
      <c r="B7" s="17"/>
      <c r="E7" s="209" t="str">
        <f>'Rekapitulácia stavby'!K6</f>
        <v xml:space="preserve">Kópia - 20240118 - Stavebné úpravy priestorov kultúrneho domu </v>
      </c>
      <c r="F7" s="210"/>
      <c r="G7" s="210"/>
      <c r="H7" s="210"/>
      <c r="L7" s="17"/>
    </row>
    <row r="8" spans="1:46" s="2" customFormat="1" ht="12" customHeight="1">
      <c r="A8" s="26"/>
      <c r="B8" s="27"/>
      <c r="C8" s="26"/>
      <c r="D8" s="23" t="s">
        <v>89</v>
      </c>
      <c r="E8" s="26"/>
      <c r="F8" s="26"/>
      <c r="G8" s="26"/>
      <c r="H8" s="26"/>
      <c r="I8" s="26"/>
      <c r="J8" s="26"/>
      <c r="K8" s="26"/>
      <c r="L8" s="39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</row>
    <row r="9" spans="1:46" s="2" customFormat="1" ht="16.5" customHeight="1">
      <c r="A9" s="26"/>
      <c r="B9" s="27"/>
      <c r="C9" s="26"/>
      <c r="D9" s="26"/>
      <c r="E9" s="172" t="s">
        <v>90</v>
      </c>
      <c r="F9" s="211"/>
      <c r="G9" s="211"/>
      <c r="H9" s="211"/>
      <c r="I9" s="26"/>
      <c r="J9" s="26"/>
      <c r="K9" s="26"/>
      <c r="L9" s="39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</row>
    <row r="10" spans="1:46" s="2" customFormat="1" ht="11.25">
      <c r="A10" s="26"/>
      <c r="B10" s="27"/>
      <c r="C10" s="26"/>
      <c r="D10" s="26"/>
      <c r="E10" s="26"/>
      <c r="F10" s="26"/>
      <c r="G10" s="26"/>
      <c r="H10" s="26"/>
      <c r="I10" s="26"/>
      <c r="J10" s="26"/>
      <c r="K10" s="26"/>
      <c r="L10" s="39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1:46" s="2" customFormat="1" ht="12" customHeight="1">
      <c r="A11" s="26"/>
      <c r="B11" s="27"/>
      <c r="C11" s="26"/>
      <c r="D11" s="23" t="s">
        <v>14</v>
      </c>
      <c r="E11" s="26"/>
      <c r="F11" s="21" t="s">
        <v>1</v>
      </c>
      <c r="G11" s="26"/>
      <c r="H11" s="26"/>
      <c r="I11" s="23" t="s">
        <v>15</v>
      </c>
      <c r="J11" s="21" t="s">
        <v>1</v>
      </c>
      <c r="K11" s="26"/>
      <c r="L11" s="39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</row>
    <row r="12" spans="1:46" s="2" customFormat="1" ht="12" customHeight="1">
      <c r="A12" s="26"/>
      <c r="B12" s="27"/>
      <c r="C12" s="26"/>
      <c r="D12" s="23" t="s">
        <v>16</v>
      </c>
      <c r="E12" s="26"/>
      <c r="F12" s="21" t="s">
        <v>17</v>
      </c>
      <c r="G12" s="26"/>
      <c r="H12" s="26"/>
      <c r="I12" s="23" t="s">
        <v>18</v>
      </c>
      <c r="J12" s="52">
        <f>'Rekapitulácia stavby'!AN8</f>
        <v>45646</v>
      </c>
      <c r="K12" s="26"/>
      <c r="L12" s="39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46" s="2" customFormat="1" ht="10.9" customHeight="1">
      <c r="A13" s="26"/>
      <c r="B13" s="27"/>
      <c r="C13" s="26"/>
      <c r="D13" s="26"/>
      <c r="E13" s="26"/>
      <c r="F13" s="26"/>
      <c r="G13" s="26"/>
      <c r="H13" s="26"/>
      <c r="I13" s="26"/>
      <c r="J13" s="26"/>
      <c r="K13" s="26"/>
      <c r="L13" s="39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</row>
    <row r="14" spans="1:46" s="2" customFormat="1" ht="12" customHeight="1">
      <c r="A14" s="26"/>
      <c r="B14" s="27"/>
      <c r="C14" s="26"/>
      <c r="D14" s="23" t="s">
        <v>19</v>
      </c>
      <c r="E14" s="26"/>
      <c r="F14" s="26"/>
      <c r="G14" s="26"/>
      <c r="H14" s="26"/>
      <c r="I14" s="23" t="s">
        <v>20</v>
      </c>
      <c r="J14" s="21" t="str">
        <f>IF('Rekapitulácia stavby'!AN10="","",'Rekapitulácia stavby'!AN10)</f>
        <v/>
      </c>
      <c r="K14" s="26"/>
      <c r="L14" s="39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spans="1:46" s="2" customFormat="1" ht="18" customHeight="1">
      <c r="A15" s="26"/>
      <c r="B15" s="27"/>
      <c r="C15" s="26"/>
      <c r="D15" s="26"/>
      <c r="E15" s="21" t="str">
        <f>IF('Rekapitulácia stavby'!E11="","",'Rekapitulácia stavby'!E11)</f>
        <v xml:space="preserve"> </v>
      </c>
      <c r="F15" s="26"/>
      <c r="G15" s="26"/>
      <c r="H15" s="26"/>
      <c r="I15" s="23" t="s">
        <v>21</v>
      </c>
      <c r="J15" s="21" t="str">
        <f>IF('Rekapitulácia stavby'!AN11="","",'Rekapitulácia stavby'!AN11)</f>
        <v/>
      </c>
      <c r="K15" s="26"/>
      <c r="L15" s="39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</row>
    <row r="16" spans="1:46" s="2" customFormat="1" ht="6.95" customHeight="1">
      <c r="A16" s="26"/>
      <c r="B16" s="27"/>
      <c r="C16" s="26"/>
      <c r="D16" s="26"/>
      <c r="E16" s="26"/>
      <c r="F16" s="26"/>
      <c r="G16" s="26"/>
      <c r="H16" s="26"/>
      <c r="I16" s="26"/>
      <c r="J16" s="26"/>
      <c r="K16" s="26"/>
      <c r="L16" s="39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</row>
    <row r="17" spans="1:31" s="2" customFormat="1" ht="12" customHeight="1">
      <c r="A17" s="26"/>
      <c r="B17" s="27"/>
      <c r="C17" s="26"/>
      <c r="D17" s="23" t="s">
        <v>22</v>
      </c>
      <c r="E17" s="26"/>
      <c r="F17" s="26"/>
      <c r="G17" s="26"/>
      <c r="H17" s="26"/>
      <c r="I17" s="23" t="s">
        <v>20</v>
      </c>
      <c r="J17" s="21" t="str">
        <f>'Rekapitulácia stavby'!AN13</f>
        <v>46114696</v>
      </c>
      <c r="K17" s="26"/>
      <c r="L17" s="39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</row>
    <row r="18" spans="1:31" s="2" customFormat="1" ht="18" customHeight="1">
      <c r="A18" s="26"/>
      <c r="B18" s="27"/>
      <c r="C18" s="26"/>
      <c r="D18" s="26"/>
      <c r="E18" s="191" t="str">
        <f>'Rekapitulácia stavby'!E14</f>
        <v xml:space="preserve">BETA FOUR s.r.o. </v>
      </c>
      <c r="F18" s="191"/>
      <c r="G18" s="191"/>
      <c r="H18" s="191"/>
      <c r="I18" s="23" t="s">
        <v>21</v>
      </c>
      <c r="J18" s="21" t="str">
        <f>'Rekapitulácia stavby'!AN14</f>
        <v>SK2023241880</v>
      </c>
      <c r="K18" s="26"/>
      <c r="L18" s="39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s="2" customFormat="1" ht="6.95" customHeight="1">
      <c r="A19" s="26"/>
      <c r="B19" s="27"/>
      <c r="C19" s="26"/>
      <c r="D19" s="26"/>
      <c r="E19" s="26"/>
      <c r="F19" s="26"/>
      <c r="G19" s="26"/>
      <c r="H19" s="26"/>
      <c r="I19" s="26"/>
      <c r="J19" s="26"/>
      <c r="K19" s="26"/>
      <c r="L19" s="39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</row>
    <row r="20" spans="1:31" s="2" customFormat="1" ht="12" customHeight="1">
      <c r="A20" s="26"/>
      <c r="B20" s="27"/>
      <c r="C20" s="26"/>
      <c r="D20" s="23" t="s">
        <v>26</v>
      </c>
      <c r="E20" s="26"/>
      <c r="F20" s="26"/>
      <c r="G20" s="26"/>
      <c r="H20" s="26"/>
      <c r="I20" s="23" t="s">
        <v>20</v>
      </c>
      <c r="J20" s="21" t="str">
        <f>IF('Rekapitulácia stavby'!AN16="","",'Rekapitulácia stavby'!AN16)</f>
        <v/>
      </c>
      <c r="K20" s="26"/>
      <c r="L20" s="39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</row>
    <row r="21" spans="1:31" s="2" customFormat="1" ht="18" customHeight="1">
      <c r="A21" s="26"/>
      <c r="B21" s="27"/>
      <c r="C21" s="26"/>
      <c r="D21" s="26"/>
      <c r="E21" s="21" t="str">
        <f>IF('Rekapitulácia stavby'!E17="","",'Rekapitulácia stavby'!E17)</f>
        <v xml:space="preserve"> </v>
      </c>
      <c r="F21" s="26"/>
      <c r="G21" s="26"/>
      <c r="H21" s="26"/>
      <c r="I21" s="23" t="s">
        <v>21</v>
      </c>
      <c r="J21" s="21" t="str">
        <f>IF('Rekapitulácia stavby'!AN17="","",'Rekapitulácia stavby'!AN17)</f>
        <v/>
      </c>
      <c r="K21" s="26"/>
      <c r="L21" s="39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</row>
    <row r="22" spans="1:31" s="2" customFormat="1" ht="6.95" customHeight="1">
      <c r="A22" s="26"/>
      <c r="B22" s="27"/>
      <c r="C22" s="26"/>
      <c r="D22" s="26"/>
      <c r="E22" s="26"/>
      <c r="F22" s="26"/>
      <c r="G22" s="26"/>
      <c r="H22" s="26"/>
      <c r="I22" s="26"/>
      <c r="J22" s="26"/>
      <c r="K22" s="26"/>
      <c r="L22" s="39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</row>
    <row r="23" spans="1:31" s="2" customFormat="1" ht="12" customHeight="1">
      <c r="A23" s="26"/>
      <c r="B23" s="27"/>
      <c r="C23" s="26"/>
      <c r="D23" s="23" t="s">
        <v>28</v>
      </c>
      <c r="E23" s="26"/>
      <c r="F23" s="26"/>
      <c r="G23" s="26"/>
      <c r="H23" s="26"/>
      <c r="I23" s="23" t="s">
        <v>20</v>
      </c>
      <c r="J23" s="21" t="str">
        <f>IF('Rekapitulácia stavby'!AN19="","",'Rekapitulácia stavby'!AN19)</f>
        <v/>
      </c>
      <c r="K23" s="26"/>
      <c r="L23" s="39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</row>
    <row r="24" spans="1:31" s="2" customFormat="1" ht="18" customHeight="1">
      <c r="A24" s="26"/>
      <c r="B24" s="27"/>
      <c r="C24" s="26"/>
      <c r="D24" s="26"/>
      <c r="E24" s="21" t="str">
        <f>IF('Rekapitulácia stavby'!E20="","",'Rekapitulácia stavby'!E20)</f>
        <v>Peter Lesák</v>
      </c>
      <c r="F24" s="26"/>
      <c r="G24" s="26"/>
      <c r="H24" s="26"/>
      <c r="I24" s="23" t="s">
        <v>21</v>
      </c>
      <c r="J24" s="21" t="str">
        <f>IF('Rekapitulácia stavby'!AN20="","",'Rekapitulácia stavby'!AN20)</f>
        <v/>
      </c>
      <c r="K24" s="26"/>
      <c r="L24" s="39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s="2" customFormat="1" ht="6.95" customHeight="1">
      <c r="A25" s="26"/>
      <c r="B25" s="27"/>
      <c r="C25" s="26"/>
      <c r="D25" s="26"/>
      <c r="E25" s="26"/>
      <c r="F25" s="26"/>
      <c r="G25" s="26"/>
      <c r="H25" s="26"/>
      <c r="I25" s="26"/>
      <c r="J25" s="26"/>
      <c r="K25" s="26"/>
      <c r="L25" s="39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</row>
    <row r="26" spans="1:31" s="2" customFormat="1" ht="12" customHeight="1">
      <c r="A26" s="26"/>
      <c r="B26" s="27"/>
      <c r="C26" s="26"/>
      <c r="D26" s="23" t="s">
        <v>30</v>
      </c>
      <c r="E26" s="26"/>
      <c r="F26" s="26"/>
      <c r="G26" s="26"/>
      <c r="H26" s="26"/>
      <c r="I26" s="26"/>
      <c r="J26" s="26"/>
      <c r="K26" s="26"/>
      <c r="L26" s="39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</row>
    <row r="27" spans="1:31" s="8" customFormat="1" ht="16.5" customHeight="1">
      <c r="A27" s="92"/>
      <c r="B27" s="93"/>
      <c r="C27" s="92"/>
      <c r="D27" s="92"/>
      <c r="E27" s="194" t="s">
        <v>1</v>
      </c>
      <c r="F27" s="194"/>
      <c r="G27" s="194"/>
      <c r="H27" s="194"/>
      <c r="I27" s="92"/>
      <c r="J27" s="92"/>
      <c r="K27" s="92"/>
      <c r="L27" s="94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</row>
    <row r="28" spans="1:31" s="2" customFormat="1" ht="6.95" customHeight="1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39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</row>
    <row r="29" spans="1:31" s="2" customFormat="1" ht="6.95" customHeight="1">
      <c r="A29" s="26"/>
      <c r="B29" s="27"/>
      <c r="C29" s="26"/>
      <c r="D29" s="63"/>
      <c r="E29" s="63"/>
      <c r="F29" s="63"/>
      <c r="G29" s="63"/>
      <c r="H29" s="63"/>
      <c r="I29" s="63"/>
      <c r="J29" s="63"/>
      <c r="K29" s="63"/>
      <c r="L29" s="39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</row>
    <row r="30" spans="1:31" s="2" customFormat="1" ht="25.35" customHeight="1">
      <c r="A30" s="26"/>
      <c r="B30" s="27"/>
      <c r="C30" s="26"/>
      <c r="D30" s="95" t="s">
        <v>31</v>
      </c>
      <c r="E30" s="26"/>
      <c r="F30" s="26"/>
      <c r="G30" s="26"/>
      <c r="H30" s="26"/>
      <c r="I30" s="26"/>
      <c r="J30" s="68">
        <f>ROUND(J124, 2)</f>
        <v>17634.73</v>
      </c>
      <c r="K30" s="26"/>
      <c r="L30" s="39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</row>
    <row r="31" spans="1:31" s="2" customFormat="1" ht="6.95" customHeight="1">
      <c r="A31" s="26"/>
      <c r="B31" s="27"/>
      <c r="C31" s="26"/>
      <c r="D31" s="63"/>
      <c r="E31" s="63"/>
      <c r="F31" s="63"/>
      <c r="G31" s="63"/>
      <c r="H31" s="63"/>
      <c r="I31" s="63"/>
      <c r="J31" s="63"/>
      <c r="K31" s="63"/>
      <c r="L31" s="39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</row>
    <row r="32" spans="1:31" s="2" customFormat="1" ht="14.45" customHeight="1">
      <c r="A32" s="26"/>
      <c r="B32" s="27"/>
      <c r="C32" s="26"/>
      <c r="D32" s="26"/>
      <c r="E32" s="26"/>
      <c r="F32" s="30" t="s">
        <v>33</v>
      </c>
      <c r="G32" s="26"/>
      <c r="H32" s="26"/>
      <c r="I32" s="30" t="s">
        <v>32</v>
      </c>
      <c r="J32" s="30" t="s">
        <v>34</v>
      </c>
      <c r="K32" s="26"/>
      <c r="L32" s="39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s="2" customFormat="1" ht="14.45" customHeight="1">
      <c r="A33" s="26"/>
      <c r="B33" s="27"/>
      <c r="C33" s="26"/>
      <c r="D33" s="96" t="s">
        <v>35</v>
      </c>
      <c r="E33" s="32" t="s">
        <v>36</v>
      </c>
      <c r="F33" s="97">
        <f>ROUND((SUM(BE124:BE147)),  2)</f>
        <v>0</v>
      </c>
      <c r="G33" s="98"/>
      <c r="H33" s="98"/>
      <c r="I33" s="99">
        <v>0.2</v>
      </c>
      <c r="J33" s="97">
        <f>ROUND(((SUM(BE124:BE147))*I33),  2)</f>
        <v>0</v>
      </c>
      <c r="K33" s="26"/>
      <c r="L33" s="39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</row>
    <row r="34" spans="1:31" s="2" customFormat="1" ht="14.45" customHeight="1">
      <c r="A34" s="26"/>
      <c r="B34" s="27"/>
      <c r="C34" s="26"/>
      <c r="D34" s="26"/>
      <c r="E34" s="32" t="s">
        <v>37</v>
      </c>
      <c r="F34" s="100">
        <f>ROUND((SUM(BF124:BF147)),  2)</f>
        <v>17634.73</v>
      </c>
      <c r="G34" s="26"/>
      <c r="H34" s="26"/>
      <c r="I34" s="101">
        <v>0.2</v>
      </c>
      <c r="J34" s="100">
        <f>ROUND(((SUM(BF124:BF147))*I34),  2)</f>
        <v>3526.95</v>
      </c>
      <c r="K34" s="26"/>
      <c r="L34" s="39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</row>
    <row r="35" spans="1:31" s="2" customFormat="1" ht="14.45" hidden="1" customHeight="1">
      <c r="A35" s="26"/>
      <c r="B35" s="27"/>
      <c r="C35" s="26"/>
      <c r="D35" s="26"/>
      <c r="E35" s="23" t="s">
        <v>38</v>
      </c>
      <c r="F35" s="100">
        <f>ROUND((SUM(BG124:BG147)),  2)</f>
        <v>0</v>
      </c>
      <c r="G35" s="26"/>
      <c r="H35" s="26"/>
      <c r="I35" s="101">
        <v>0.2</v>
      </c>
      <c r="J35" s="100">
        <f>0</f>
        <v>0</v>
      </c>
      <c r="K35" s="26"/>
      <c r="L35" s="39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</row>
    <row r="36" spans="1:31" s="2" customFormat="1" ht="14.45" hidden="1" customHeight="1">
      <c r="A36" s="26"/>
      <c r="B36" s="27"/>
      <c r="C36" s="26"/>
      <c r="D36" s="26"/>
      <c r="E36" s="23" t="s">
        <v>39</v>
      </c>
      <c r="F36" s="100">
        <f>ROUND((SUM(BH124:BH147)),  2)</f>
        <v>0</v>
      </c>
      <c r="G36" s="26"/>
      <c r="H36" s="26"/>
      <c r="I36" s="101">
        <v>0.2</v>
      </c>
      <c r="J36" s="100">
        <f>0</f>
        <v>0</v>
      </c>
      <c r="K36" s="26"/>
      <c r="L36" s="39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</row>
    <row r="37" spans="1:31" s="2" customFormat="1" ht="14.45" hidden="1" customHeight="1">
      <c r="A37" s="26"/>
      <c r="B37" s="27"/>
      <c r="C37" s="26"/>
      <c r="D37" s="26"/>
      <c r="E37" s="32" t="s">
        <v>40</v>
      </c>
      <c r="F37" s="97">
        <f>ROUND((SUM(BI124:BI147)),  2)</f>
        <v>0</v>
      </c>
      <c r="G37" s="98"/>
      <c r="H37" s="98"/>
      <c r="I37" s="99">
        <v>0</v>
      </c>
      <c r="J37" s="97">
        <f>0</f>
        <v>0</v>
      </c>
      <c r="K37" s="26"/>
      <c r="L37" s="39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</row>
    <row r="38" spans="1:31" s="2" customFormat="1" ht="6.9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39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</row>
    <row r="39" spans="1:31" s="2" customFormat="1" ht="25.35" customHeight="1">
      <c r="A39" s="26"/>
      <c r="B39" s="27"/>
      <c r="C39" s="102"/>
      <c r="D39" s="103" t="s">
        <v>41</v>
      </c>
      <c r="E39" s="57"/>
      <c r="F39" s="57"/>
      <c r="G39" s="104" t="s">
        <v>42</v>
      </c>
      <c r="H39" s="105" t="s">
        <v>43</v>
      </c>
      <c r="I39" s="57"/>
      <c r="J39" s="106">
        <f>SUM(J30:J37)</f>
        <v>21161.68</v>
      </c>
      <c r="K39" s="107"/>
      <c r="L39" s="39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</row>
    <row r="40" spans="1:31" s="2" customFormat="1" ht="14.45" customHeight="1">
      <c r="A40" s="26"/>
      <c r="B40" s="27"/>
      <c r="C40" s="26"/>
      <c r="D40" s="26"/>
      <c r="E40" s="26"/>
      <c r="F40" s="26"/>
      <c r="G40" s="26"/>
      <c r="H40" s="26"/>
      <c r="I40" s="26"/>
      <c r="J40" s="26"/>
      <c r="K40" s="26"/>
      <c r="L40" s="39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39"/>
      <c r="D50" s="40" t="s">
        <v>44</v>
      </c>
      <c r="E50" s="41"/>
      <c r="F50" s="41"/>
      <c r="G50" s="40" t="s">
        <v>45</v>
      </c>
      <c r="H50" s="41"/>
      <c r="I50" s="41"/>
      <c r="J50" s="41"/>
      <c r="K50" s="41"/>
      <c r="L50" s="39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26"/>
      <c r="B61" s="27"/>
      <c r="C61" s="26"/>
      <c r="D61" s="42" t="s">
        <v>46</v>
      </c>
      <c r="E61" s="29"/>
      <c r="F61" s="108" t="s">
        <v>47</v>
      </c>
      <c r="G61" s="42" t="s">
        <v>46</v>
      </c>
      <c r="H61" s="29"/>
      <c r="I61" s="29"/>
      <c r="J61" s="109" t="s">
        <v>47</v>
      </c>
      <c r="K61" s="29"/>
      <c r="L61" s="39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26"/>
      <c r="B65" s="27"/>
      <c r="C65" s="26"/>
      <c r="D65" s="40" t="s">
        <v>48</v>
      </c>
      <c r="E65" s="43"/>
      <c r="F65" s="43"/>
      <c r="G65" s="40" t="s">
        <v>49</v>
      </c>
      <c r="H65" s="43"/>
      <c r="I65" s="43"/>
      <c r="J65" s="43"/>
      <c r="K65" s="43"/>
      <c r="L65" s="39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26"/>
      <c r="B76" s="27"/>
      <c r="C76" s="26"/>
      <c r="D76" s="42" t="s">
        <v>46</v>
      </c>
      <c r="E76" s="29"/>
      <c r="F76" s="108" t="s">
        <v>47</v>
      </c>
      <c r="G76" s="42" t="s">
        <v>46</v>
      </c>
      <c r="H76" s="29"/>
      <c r="I76" s="29"/>
      <c r="J76" s="109" t="s">
        <v>47</v>
      </c>
      <c r="K76" s="29"/>
      <c r="L76" s="39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</row>
    <row r="77" spans="1:31" s="2" customFormat="1" ht="14.45" customHeight="1">
      <c r="A77" s="26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</row>
    <row r="81" spans="1:47" s="2" customFormat="1" ht="6.95" customHeight="1">
      <c r="A81" s="26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</row>
    <row r="82" spans="1:47" s="2" customFormat="1" ht="24.95" customHeight="1">
      <c r="A82" s="26"/>
      <c r="B82" s="27"/>
      <c r="C82" s="18" t="s">
        <v>91</v>
      </c>
      <c r="D82" s="26"/>
      <c r="E82" s="26"/>
      <c r="F82" s="26"/>
      <c r="G82" s="26"/>
      <c r="H82" s="26"/>
      <c r="I82" s="26"/>
      <c r="J82" s="26"/>
      <c r="K82" s="26"/>
      <c r="L82" s="39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</row>
    <row r="83" spans="1:47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39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</row>
    <row r="84" spans="1:47" s="2" customFormat="1" ht="12" customHeight="1">
      <c r="A84" s="26"/>
      <c r="B84" s="27"/>
      <c r="C84" s="23" t="s">
        <v>13</v>
      </c>
      <c r="D84" s="26"/>
      <c r="E84" s="26"/>
      <c r="F84" s="26"/>
      <c r="G84" s="26"/>
      <c r="H84" s="26"/>
      <c r="I84" s="26"/>
      <c r="J84" s="26"/>
      <c r="K84" s="26"/>
      <c r="L84" s="39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</row>
    <row r="85" spans="1:47" s="2" customFormat="1" ht="26.25" customHeight="1">
      <c r="A85" s="26"/>
      <c r="B85" s="27"/>
      <c r="C85" s="26"/>
      <c r="D85" s="26"/>
      <c r="E85" s="209" t="str">
        <f>E7</f>
        <v xml:space="preserve">Kópia - 20240118 - Stavebné úpravy priestorov kultúrneho domu </v>
      </c>
      <c r="F85" s="210"/>
      <c r="G85" s="210"/>
      <c r="H85" s="210"/>
      <c r="I85" s="26"/>
      <c r="J85" s="26"/>
      <c r="K85" s="26"/>
      <c r="L85" s="39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</row>
    <row r="86" spans="1:47" s="2" customFormat="1" ht="12" customHeight="1">
      <c r="A86" s="26"/>
      <c r="B86" s="27"/>
      <c r="C86" s="23" t="s">
        <v>89</v>
      </c>
      <c r="D86" s="26"/>
      <c r="E86" s="26"/>
      <c r="F86" s="26"/>
      <c r="G86" s="26"/>
      <c r="H86" s="26"/>
      <c r="I86" s="26"/>
      <c r="J86" s="26"/>
      <c r="K86" s="26"/>
      <c r="L86" s="39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</row>
    <row r="87" spans="1:47" s="2" customFormat="1" ht="16.5" customHeight="1">
      <c r="A87" s="26"/>
      <c r="B87" s="27"/>
      <c r="C87" s="26"/>
      <c r="D87" s="26"/>
      <c r="E87" s="172" t="str">
        <f>E9</f>
        <v>1 - Keramická dlažba podláh</v>
      </c>
      <c r="F87" s="211"/>
      <c r="G87" s="211"/>
      <c r="H87" s="211"/>
      <c r="I87" s="26"/>
      <c r="J87" s="26"/>
      <c r="K87" s="26"/>
      <c r="L87" s="39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</row>
    <row r="88" spans="1:47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39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</row>
    <row r="89" spans="1:47" s="2" customFormat="1" ht="12" customHeight="1">
      <c r="A89" s="26"/>
      <c r="B89" s="27"/>
      <c r="C89" s="23" t="s">
        <v>16</v>
      </c>
      <c r="D89" s="26"/>
      <c r="E89" s="26"/>
      <c r="F89" s="21" t="str">
        <f>F12</f>
        <v xml:space="preserve"> </v>
      </c>
      <c r="G89" s="26"/>
      <c r="H89" s="26"/>
      <c r="I89" s="23" t="s">
        <v>18</v>
      </c>
      <c r="J89" s="52">
        <f>IF(J12="","",J12)</f>
        <v>45646</v>
      </c>
      <c r="K89" s="26"/>
      <c r="L89" s="39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</row>
    <row r="90" spans="1:47" s="2" customFormat="1" ht="6.95" customHeight="1">
      <c r="A90" s="26"/>
      <c r="B90" s="27"/>
      <c r="C90" s="26"/>
      <c r="D90" s="26"/>
      <c r="E90" s="26"/>
      <c r="F90" s="26"/>
      <c r="G90" s="26"/>
      <c r="H90" s="26"/>
      <c r="I90" s="26"/>
      <c r="J90" s="26"/>
      <c r="K90" s="26"/>
      <c r="L90" s="39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</row>
    <row r="91" spans="1:47" s="2" customFormat="1" ht="15.2" customHeight="1">
      <c r="A91" s="26"/>
      <c r="B91" s="27"/>
      <c r="C91" s="23" t="s">
        <v>19</v>
      </c>
      <c r="D91" s="26"/>
      <c r="E91" s="26"/>
      <c r="F91" s="21" t="str">
        <f>E15</f>
        <v xml:space="preserve"> </v>
      </c>
      <c r="G91" s="26"/>
      <c r="H91" s="26"/>
      <c r="I91" s="23" t="s">
        <v>26</v>
      </c>
      <c r="J91" s="24" t="str">
        <f>E21</f>
        <v xml:space="preserve"> </v>
      </c>
      <c r="K91" s="26"/>
      <c r="L91" s="39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</row>
    <row r="92" spans="1:47" s="2" customFormat="1" ht="15.2" customHeight="1">
      <c r="A92" s="26"/>
      <c r="B92" s="27"/>
      <c r="C92" s="23" t="s">
        <v>22</v>
      </c>
      <c r="D92" s="26"/>
      <c r="E92" s="26"/>
      <c r="F92" s="21" t="str">
        <f>IF(E18="","",E18)</f>
        <v xml:space="preserve">BETA FOUR s.r.o. </v>
      </c>
      <c r="G92" s="26"/>
      <c r="H92" s="26"/>
      <c r="I92" s="23" t="s">
        <v>28</v>
      </c>
      <c r="J92" s="24" t="str">
        <f>E24</f>
        <v>Peter Lesák</v>
      </c>
      <c r="K92" s="26"/>
      <c r="L92" s="39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</row>
    <row r="93" spans="1:47" s="2" customFormat="1" ht="10.35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39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</row>
    <row r="94" spans="1:47" s="2" customFormat="1" ht="29.25" customHeight="1">
      <c r="A94" s="26"/>
      <c r="B94" s="27"/>
      <c r="C94" s="110" t="s">
        <v>92</v>
      </c>
      <c r="D94" s="102"/>
      <c r="E94" s="102"/>
      <c r="F94" s="102"/>
      <c r="G94" s="102"/>
      <c r="H94" s="102"/>
      <c r="I94" s="102"/>
      <c r="J94" s="111" t="s">
        <v>93</v>
      </c>
      <c r="K94" s="102"/>
      <c r="L94" s="39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</row>
    <row r="95" spans="1:47" s="2" customFormat="1" ht="10.35" customHeight="1">
      <c r="A95" s="26"/>
      <c r="B95" s="27"/>
      <c r="C95" s="26"/>
      <c r="D95" s="26"/>
      <c r="E95" s="26"/>
      <c r="F95" s="26"/>
      <c r="G95" s="26"/>
      <c r="H95" s="26"/>
      <c r="I95" s="26"/>
      <c r="J95" s="26"/>
      <c r="K95" s="26"/>
      <c r="L95" s="39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</row>
    <row r="96" spans="1:47" s="2" customFormat="1" ht="22.9" customHeight="1">
      <c r="A96" s="26"/>
      <c r="B96" s="27"/>
      <c r="C96" s="112" t="s">
        <v>94</v>
      </c>
      <c r="D96" s="26"/>
      <c r="E96" s="26"/>
      <c r="F96" s="26"/>
      <c r="G96" s="26"/>
      <c r="H96" s="26"/>
      <c r="I96" s="26"/>
      <c r="J96" s="68">
        <f>J124</f>
        <v>17634.73</v>
      </c>
      <c r="K96" s="26"/>
      <c r="L96" s="39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U96" s="14" t="s">
        <v>95</v>
      </c>
    </row>
    <row r="97" spans="1:31" s="9" customFormat="1" ht="24.95" customHeight="1">
      <c r="B97" s="113"/>
      <c r="D97" s="114" t="s">
        <v>96</v>
      </c>
      <c r="E97" s="115"/>
      <c r="F97" s="115"/>
      <c r="G97" s="115"/>
      <c r="H97" s="115"/>
      <c r="I97" s="115"/>
      <c r="J97" s="116">
        <f>J125</f>
        <v>4930.0200000000004</v>
      </c>
      <c r="L97" s="113"/>
    </row>
    <row r="98" spans="1:31" s="10" customFormat="1" ht="19.899999999999999" customHeight="1">
      <c r="B98" s="117"/>
      <c r="D98" s="118" t="s">
        <v>97</v>
      </c>
      <c r="E98" s="119"/>
      <c r="F98" s="119"/>
      <c r="G98" s="119"/>
      <c r="H98" s="119"/>
      <c r="I98" s="119"/>
      <c r="J98" s="120">
        <f>J126</f>
        <v>4844.7700000000004</v>
      </c>
      <c r="L98" s="117"/>
    </row>
    <row r="99" spans="1:31" s="10" customFormat="1" ht="19.899999999999999" customHeight="1">
      <c r="B99" s="117"/>
      <c r="D99" s="118" t="s">
        <v>98</v>
      </c>
      <c r="E99" s="119"/>
      <c r="F99" s="119"/>
      <c r="G99" s="119"/>
      <c r="H99" s="119"/>
      <c r="I99" s="119"/>
      <c r="J99" s="120">
        <f>J133</f>
        <v>85.25</v>
      </c>
      <c r="L99" s="117"/>
    </row>
    <row r="100" spans="1:31" s="9" customFormat="1" ht="24.95" customHeight="1">
      <c r="B100" s="113"/>
      <c r="D100" s="114" t="s">
        <v>99</v>
      </c>
      <c r="E100" s="115"/>
      <c r="F100" s="115"/>
      <c r="G100" s="115"/>
      <c r="H100" s="115"/>
      <c r="I100" s="115"/>
      <c r="J100" s="116">
        <f>J135</f>
        <v>10544.71</v>
      </c>
      <c r="L100" s="113"/>
    </row>
    <row r="101" spans="1:31" s="10" customFormat="1" ht="19.899999999999999" customHeight="1">
      <c r="B101" s="117"/>
      <c r="D101" s="118" t="s">
        <v>100</v>
      </c>
      <c r="E101" s="119"/>
      <c r="F101" s="119"/>
      <c r="G101" s="119"/>
      <c r="H101" s="119"/>
      <c r="I101" s="119"/>
      <c r="J101" s="120">
        <f>J136</f>
        <v>10094.89</v>
      </c>
      <c r="L101" s="117"/>
    </row>
    <row r="102" spans="1:31" s="10" customFormat="1" ht="19.899999999999999" customHeight="1">
      <c r="B102" s="117"/>
      <c r="D102" s="118" t="s">
        <v>101</v>
      </c>
      <c r="E102" s="119"/>
      <c r="F102" s="119"/>
      <c r="G102" s="119"/>
      <c r="H102" s="119"/>
      <c r="I102" s="119"/>
      <c r="J102" s="120">
        <f>J141</f>
        <v>449.81999999999994</v>
      </c>
      <c r="L102" s="117"/>
    </row>
    <row r="103" spans="1:31" s="9" customFormat="1" ht="24.95" customHeight="1">
      <c r="B103" s="113"/>
      <c r="D103" s="114" t="s">
        <v>102</v>
      </c>
      <c r="E103" s="115"/>
      <c r="F103" s="115"/>
      <c r="G103" s="115"/>
      <c r="H103" s="115"/>
      <c r="I103" s="115"/>
      <c r="J103" s="116">
        <f>J145</f>
        <v>2160</v>
      </c>
      <c r="L103" s="113"/>
    </row>
    <row r="104" spans="1:31" s="10" customFormat="1" ht="19.899999999999999" customHeight="1">
      <c r="B104" s="117"/>
      <c r="D104" s="118" t="s">
        <v>103</v>
      </c>
      <c r="E104" s="119"/>
      <c r="F104" s="119"/>
      <c r="G104" s="119"/>
      <c r="H104" s="119"/>
      <c r="I104" s="119"/>
      <c r="J104" s="120">
        <f>J146</f>
        <v>2160</v>
      </c>
      <c r="L104" s="117"/>
    </row>
    <row r="105" spans="1:31" s="2" customFormat="1" ht="21.75" customHeight="1">
      <c r="A105" s="26"/>
      <c r="B105" s="27"/>
      <c r="C105" s="26"/>
      <c r="D105" s="26"/>
      <c r="E105" s="26"/>
      <c r="F105" s="26"/>
      <c r="G105" s="26"/>
      <c r="H105" s="26"/>
      <c r="I105" s="26"/>
      <c r="J105" s="26"/>
      <c r="K105" s="26"/>
      <c r="L105" s="39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</row>
    <row r="106" spans="1:31" s="2" customFormat="1" ht="6.95" customHeight="1">
      <c r="A106" s="26"/>
      <c r="B106" s="44"/>
      <c r="C106" s="45"/>
      <c r="D106" s="45"/>
      <c r="E106" s="45"/>
      <c r="F106" s="45"/>
      <c r="G106" s="45"/>
      <c r="H106" s="45"/>
      <c r="I106" s="45"/>
      <c r="J106" s="45"/>
      <c r="K106" s="45"/>
      <c r="L106" s="39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</row>
    <row r="110" spans="1:31" s="2" customFormat="1" ht="6.95" customHeight="1">
      <c r="A110" s="26"/>
      <c r="B110" s="46"/>
      <c r="C110" s="47"/>
      <c r="D110" s="47"/>
      <c r="E110" s="47"/>
      <c r="F110" s="47"/>
      <c r="G110" s="47"/>
      <c r="H110" s="47"/>
      <c r="I110" s="47"/>
      <c r="J110" s="47"/>
      <c r="K110" s="47"/>
      <c r="L110" s="39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</row>
    <row r="111" spans="1:31" s="2" customFormat="1" ht="24.95" customHeight="1">
      <c r="A111" s="26"/>
      <c r="B111" s="27"/>
      <c r="C111" s="18" t="s">
        <v>104</v>
      </c>
      <c r="D111" s="26"/>
      <c r="E111" s="26"/>
      <c r="F111" s="26"/>
      <c r="G111" s="26"/>
      <c r="H111" s="26"/>
      <c r="I111" s="26"/>
      <c r="J111" s="26"/>
      <c r="K111" s="26"/>
      <c r="L111" s="39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</row>
    <row r="112" spans="1:31" s="2" customFormat="1" ht="6.95" customHeight="1">
      <c r="A112" s="26"/>
      <c r="B112" s="27"/>
      <c r="C112" s="26"/>
      <c r="D112" s="26"/>
      <c r="E112" s="26"/>
      <c r="F112" s="26"/>
      <c r="G112" s="26"/>
      <c r="H112" s="26"/>
      <c r="I112" s="26"/>
      <c r="J112" s="26"/>
      <c r="K112" s="26"/>
      <c r="L112" s="39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</row>
    <row r="113" spans="1:65" s="2" customFormat="1" ht="12" customHeight="1">
      <c r="A113" s="26"/>
      <c r="B113" s="27"/>
      <c r="C113" s="23" t="s">
        <v>13</v>
      </c>
      <c r="D113" s="26"/>
      <c r="E113" s="26"/>
      <c r="F113" s="26"/>
      <c r="G113" s="26"/>
      <c r="H113" s="26"/>
      <c r="I113" s="26"/>
      <c r="J113" s="26"/>
      <c r="K113" s="26"/>
      <c r="L113" s="39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</row>
    <row r="114" spans="1:65" s="2" customFormat="1" ht="26.25" customHeight="1">
      <c r="A114" s="26"/>
      <c r="B114" s="27"/>
      <c r="C114" s="26"/>
      <c r="D114" s="26"/>
      <c r="E114" s="209" t="str">
        <f>E7</f>
        <v xml:space="preserve">Kópia - 20240118 - Stavebné úpravy priestorov kultúrneho domu </v>
      </c>
      <c r="F114" s="210"/>
      <c r="G114" s="210"/>
      <c r="H114" s="210"/>
      <c r="I114" s="26"/>
      <c r="J114" s="26"/>
      <c r="K114" s="26"/>
      <c r="L114" s="39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</row>
    <row r="115" spans="1:65" s="2" customFormat="1" ht="12" customHeight="1">
      <c r="A115" s="26"/>
      <c r="B115" s="27"/>
      <c r="C115" s="23" t="s">
        <v>89</v>
      </c>
      <c r="D115" s="26"/>
      <c r="E115" s="26"/>
      <c r="F115" s="26"/>
      <c r="G115" s="26"/>
      <c r="H115" s="26"/>
      <c r="I115" s="26"/>
      <c r="J115" s="26"/>
      <c r="K115" s="26"/>
      <c r="L115" s="39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</row>
    <row r="116" spans="1:65" s="2" customFormat="1" ht="16.5" customHeight="1">
      <c r="A116" s="26"/>
      <c r="B116" s="27"/>
      <c r="C116" s="26"/>
      <c r="D116" s="26"/>
      <c r="E116" s="172" t="str">
        <f>E9</f>
        <v>1 - Keramická dlažba podláh</v>
      </c>
      <c r="F116" s="211"/>
      <c r="G116" s="211"/>
      <c r="H116" s="211"/>
      <c r="I116" s="26"/>
      <c r="J116" s="26"/>
      <c r="K116" s="26"/>
      <c r="L116" s="39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</row>
    <row r="117" spans="1:65" s="2" customFormat="1" ht="6.95" customHeight="1">
      <c r="A117" s="26"/>
      <c r="B117" s="27"/>
      <c r="C117" s="26"/>
      <c r="D117" s="26"/>
      <c r="E117" s="26"/>
      <c r="F117" s="26"/>
      <c r="G117" s="26"/>
      <c r="H117" s="26"/>
      <c r="I117" s="26"/>
      <c r="J117" s="26"/>
      <c r="K117" s="26"/>
      <c r="L117" s="39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</row>
    <row r="118" spans="1:65" s="2" customFormat="1" ht="12" customHeight="1">
      <c r="A118" s="26"/>
      <c r="B118" s="27"/>
      <c r="C118" s="23" t="s">
        <v>16</v>
      </c>
      <c r="D118" s="26"/>
      <c r="E118" s="26"/>
      <c r="F118" s="21" t="str">
        <f>F12</f>
        <v xml:space="preserve"> </v>
      </c>
      <c r="G118" s="26"/>
      <c r="H118" s="26"/>
      <c r="I118" s="23" t="s">
        <v>18</v>
      </c>
      <c r="J118" s="52">
        <f>IF(J12="","",J12)</f>
        <v>45646</v>
      </c>
      <c r="K118" s="26"/>
      <c r="L118" s="39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</row>
    <row r="119" spans="1:65" s="2" customFormat="1" ht="6.95" customHeight="1">
      <c r="A119" s="26"/>
      <c r="B119" s="27"/>
      <c r="C119" s="26"/>
      <c r="D119" s="26"/>
      <c r="E119" s="26"/>
      <c r="F119" s="26"/>
      <c r="G119" s="26"/>
      <c r="H119" s="26"/>
      <c r="I119" s="26"/>
      <c r="J119" s="26"/>
      <c r="K119" s="26"/>
      <c r="L119" s="39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</row>
    <row r="120" spans="1:65" s="2" customFormat="1" ht="15.2" customHeight="1">
      <c r="A120" s="26"/>
      <c r="B120" s="27"/>
      <c r="C120" s="23" t="s">
        <v>19</v>
      </c>
      <c r="D120" s="26"/>
      <c r="E120" s="26"/>
      <c r="F120" s="21" t="str">
        <f>E15</f>
        <v xml:space="preserve"> </v>
      </c>
      <c r="G120" s="26"/>
      <c r="H120" s="26"/>
      <c r="I120" s="23" t="s">
        <v>26</v>
      </c>
      <c r="J120" s="24" t="str">
        <f>E21</f>
        <v xml:space="preserve"> </v>
      </c>
      <c r="K120" s="26"/>
      <c r="L120" s="39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</row>
    <row r="121" spans="1:65" s="2" customFormat="1" ht="15.2" customHeight="1">
      <c r="A121" s="26"/>
      <c r="B121" s="27"/>
      <c r="C121" s="23" t="s">
        <v>22</v>
      </c>
      <c r="D121" s="26"/>
      <c r="E121" s="26"/>
      <c r="F121" s="21" t="str">
        <f>IF(E18="","",E18)</f>
        <v xml:space="preserve">BETA FOUR s.r.o. </v>
      </c>
      <c r="G121" s="26"/>
      <c r="H121" s="26"/>
      <c r="I121" s="23" t="s">
        <v>28</v>
      </c>
      <c r="J121" s="24" t="str">
        <f>E24</f>
        <v>Peter Lesák</v>
      </c>
      <c r="K121" s="26"/>
      <c r="L121" s="39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</row>
    <row r="122" spans="1:65" s="2" customFormat="1" ht="10.35" customHeight="1">
      <c r="A122" s="26"/>
      <c r="B122" s="27"/>
      <c r="C122" s="26"/>
      <c r="D122" s="26"/>
      <c r="E122" s="26"/>
      <c r="F122" s="26"/>
      <c r="G122" s="26"/>
      <c r="H122" s="26"/>
      <c r="I122" s="26"/>
      <c r="J122" s="26"/>
      <c r="K122" s="26"/>
      <c r="L122" s="39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</row>
    <row r="123" spans="1:65" s="11" customFormat="1" ht="29.25" customHeight="1">
      <c r="A123" s="121"/>
      <c r="B123" s="122"/>
      <c r="C123" s="123" t="s">
        <v>105</v>
      </c>
      <c r="D123" s="124" t="s">
        <v>56</v>
      </c>
      <c r="E123" s="124" t="s">
        <v>52</v>
      </c>
      <c r="F123" s="124" t="s">
        <v>53</v>
      </c>
      <c r="G123" s="124" t="s">
        <v>106</v>
      </c>
      <c r="H123" s="124" t="s">
        <v>107</v>
      </c>
      <c r="I123" s="124" t="s">
        <v>108</v>
      </c>
      <c r="J123" s="125" t="s">
        <v>93</v>
      </c>
      <c r="K123" s="126" t="s">
        <v>109</v>
      </c>
      <c r="L123" s="127"/>
      <c r="M123" s="59" t="s">
        <v>1</v>
      </c>
      <c r="N123" s="60" t="s">
        <v>35</v>
      </c>
      <c r="O123" s="60" t="s">
        <v>110</v>
      </c>
      <c r="P123" s="60" t="s">
        <v>111</v>
      </c>
      <c r="Q123" s="60" t="s">
        <v>112</v>
      </c>
      <c r="R123" s="60" t="s">
        <v>113</v>
      </c>
      <c r="S123" s="60" t="s">
        <v>114</v>
      </c>
      <c r="T123" s="61" t="s">
        <v>115</v>
      </c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</row>
    <row r="124" spans="1:65" s="2" customFormat="1" ht="22.9" customHeight="1">
      <c r="A124" s="26"/>
      <c r="B124" s="27"/>
      <c r="C124" s="66" t="s">
        <v>94</v>
      </c>
      <c r="D124" s="26"/>
      <c r="E124" s="26"/>
      <c r="F124" s="26"/>
      <c r="G124" s="26"/>
      <c r="H124" s="26"/>
      <c r="I124" s="26"/>
      <c r="J124" s="128">
        <f>BK124</f>
        <v>17634.73</v>
      </c>
      <c r="K124" s="26"/>
      <c r="L124" s="27"/>
      <c r="M124" s="62"/>
      <c r="N124" s="53"/>
      <c r="O124" s="63"/>
      <c r="P124" s="129">
        <f>P125+P135+P145</f>
        <v>0</v>
      </c>
      <c r="Q124" s="63"/>
      <c r="R124" s="129">
        <f>R125+R135+R145</f>
        <v>0</v>
      </c>
      <c r="S124" s="63"/>
      <c r="T124" s="130">
        <f>T125+T135+T145</f>
        <v>0</v>
      </c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T124" s="14" t="s">
        <v>70</v>
      </c>
      <c r="AU124" s="14" t="s">
        <v>95</v>
      </c>
      <c r="BK124" s="131">
        <f>BK125+BK135+BK145</f>
        <v>17634.73</v>
      </c>
    </row>
    <row r="125" spans="1:65" s="12" customFormat="1" ht="25.9" customHeight="1">
      <c r="B125" s="132"/>
      <c r="D125" s="133" t="s">
        <v>70</v>
      </c>
      <c r="E125" s="134" t="s">
        <v>116</v>
      </c>
      <c r="F125" s="134" t="s">
        <v>117</v>
      </c>
      <c r="J125" s="135">
        <f>BK125</f>
        <v>4930.0200000000004</v>
      </c>
      <c r="L125" s="132"/>
      <c r="M125" s="136"/>
      <c r="N125" s="137"/>
      <c r="O125" s="137"/>
      <c r="P125" s="138">
        <f>P126+P133</f>
        <v>0</v>
      </c>
      <c r="Q125" s="137"/>
      <c r="R125" s="138">
        <f>R126+R133</f>
        <v>0</v>
      </c>
      <c r="S125" s="137"/>
      <c r="T125" s="139">
        <f>T126+T133</f>
        <v>0</v>
      </c>
      <c r="AR125" s="133" t="s">
        <v>12</v>
      </c>
      <c r="AT125" s="140" t="s">
        <v>70</v>
      </c>
      <c r="AU125" s="140" t="s">
        <v>71</v>
      </c>
      <c r="AY125" s="133" t="s">
        <v>118</v>
      </c>
      <c r="BK125" s="141">
        <f>BK126+BK133</f>
        <v>4930.0200000000004</v>
      </c>
    </row>
    <row r="126" spans="1:65" s="12" customFormat="1" ht="22.9" customHeight="1">
      <c r="B126" s="132"/>
      <c r="D126" s="133" t="s">
        <v>70</v>
      </c>
      <c r="E126" s="142" t="s">
        <v>119</v>
      </c>
      <c r="F126" s="142" t="s">
        <v>120</v>
      </c>
      <c r="J126" s="143">
        <f>BK126</f>
        <v>4844.7700000000004</v>
      </c>
      <c r="L126" s="132"/>
      <c r="M126" s="136"/>
      <c r="N126" s="137"/>
      <c r="O126" s="137"/>
      <c r="P126" s="138">
        <f>SUM(P127:P132)</f>
        <v>0</v>
      </c>
      <c r="Q126" s="137"/>
      <c r="R126" s="138">
        <f>SUM(R127:R132)</f>
        <v>0</v>
      </c>
      <c r="S126" s="137"/>
      <c r="T126" s="139">
        <f>SUM(T127:T132)</f>
        <v>0</v>
      </c>
      <c r="AR126" s="133" t="s">
        <v>12</v>
      </c>
      <c r="AT126" s="140" t="s">
        <v>70</v>
      </c>
      <c r="AU126" s="140" t="s">
        <v>12</v>
      </c>
      <c r="AY126" s="133" t="s">
        <v>118</v>
      </c>
      <c r="BK126" s="141">
        <f>SUM(BK127:BK132)</f>
        <v>4844.7700000000004</v>
      </c>
    </row>
    <row r="127" spans="1:65" s="2" customFormat="1" ht="24.2" customHeight="1">
      <c r="A127" s="26"/>
      <c r="B127" s="144"/>
      <c r="C127" s="145" t="s">
        <v>12</v>
      </c>
      <c r="D127" s="145" t="s">
        <v>121</v>
      </c>
      <c r="E127" s="146" t="s">
        <v>122</v>
      </c>
      <c r="F127" s="147" t="s">
        <v>123</v>
      </c>
      <c r="G127" s="148" t="s">
        <v>124</v>
      </c>
      <c r="H127" s="149">
        <v>194.827</v>
      </c>
      <c r="I127" s="150">
        <v>0.74</v>
      </c>
      <c r="J127" s="150">
        <f t="shared" ref="J127:J132" si="0">ROUND(I127*H127,2)</f>
        <v>144.16999999999999</v>
      </c>
      <c r="K127" s="151"/>
      <c r="L127" s="27"/>
      <c r="M127" s="152" t="s">
        <v>1</v>
      </c>
      <c r="N127" s="153" t="s">
        <v>37</v>
      </c>
      <c r="O127" s="154">
        <v>0</v>
      </c>
      <c r="P127" s="154">
        <f t="shared" ref="P127:P132" si="1">O127*H127</f>
        <v>0</v>
      </c>
      <c r="Q127" s="154">
        <v>0</v>
      </c>
      <c r="R127" s="154">
        <f t="shared" ref="R127:R132" si="2">Q127*H127</f>
        <v>0</v>
      </c>
      <c r="S127" s="154">
        <v>0</v>
      </c>
      <c r="T127" s="155">
        <f t="shared" ref="T127:T132" si="3">S127*H127</f>
        <v>0</v>
      </c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R127" s="156" t="s">
        <v>85</v>
      </c>
      <c r="AT127" s="156" t="s">
        <v>121</v>
      </c>
      <c r="AU127" s="156" t="s">
        <v>79</v>
      </c>
      <c r="AY127" s="14" t="s">
        <v>118</v>
      </c>
      <c r="BE127" s="157">
        <f t="shared" ref="BE127:BE132" si="4">IF(N127="základná",J127,0)</f>
        <v>0</v>
      </c>
      <c r="BF127" s="157">
        <f t="shared" ref="BF127:BF132" si="5">IF(N127="znížená",J127,0)</f>
        <v>144.16999999999999</v>
      </c>
      <c r="BG127" s="157">
        <f t="shared" ref="BG127:BG132" si="6">IF(N127="zákl. prenesená",J127,0)</f>
        <v>0</v>
      </c>
      <c r="BH127" s="157">
        <f t="shared" ref="BH127:BH132" si="7">IF(N127="zníž. prenesená",J127,0)</f>
        <v>0</v>
      </c>
      <c r="BI127" s="157">
        <f t="shared" ref="BI127:BI132" si="8">IF(N127="nulová",J127,0)</f>
        <v>0</v>
      </c>
      <c r="BJ127" s="14" t="s">
        <v>79</v>
      </c>
      <c r="BK127" s="157">
        <f t="shared" ref="BK127:BK132" si="9">ROUND(I127*H127,2)</f>
        <v>144.16999999999999</v>
      </c>
      <c r="BL127" s="14" t="s">
        <v>85</v>
      </c>
      <c r="BM127" s="156" t="s">
        <v>79</v>
      </c>
    </row>
    <row r="128" spans="1:65" s="2" customFormat="1" ht="16.5" customHeight="1">
      <c r="A128" s="26"/>
      <c r="B128" s="144"/>
      <c r="C128" s="158" t="s">
        <v>79</v>
      </c>
      <c r="D128" s="158" t="s">
        <v>125</v>
      </c>
      <c r="E128" s="159" t="s">
        <v>126</v>
      </c>
      <c r="F128" s="160" t="s">
        <v>127</v>
      </c>
      <c r="G128" s="161" t="s">
        <v>128</v>
      </c>
      <c r="H128" s="162">
        <v>126.63800000000001</v>
      </c>
      <c r="I128" s="163">
        <v>1.2</v>
      </c>
      <c r="J128" s="163">
        <f t="shared" si="0"/>
        <v>151.97</v>
      </c>
      <c r="K128" s="164"/>
      <c r="L128" s="165"/>
      <c r="M128" s="166" t="s">
        <v>1</v>
      </c>
      <c r="N128" s="167" t="s">
        <v>37</v>
      </c>
      <c r="O128" s="154">
        <v>0</v>
      </c>
      <c r="P128" s="154">
        <f t="shared" si="1"/>
        <v>0</v>
      </c>
      <c r="Q128" s="154">
        <v>0</v>
      </c>
      <c r="R128" s="154">
        <f t="shared" si="2"/>
        <v>0</v>
      </c>
      <c r="S128" s="154">
        <v>0</v>
      </c>
      <c r="T128" s="155">
        <f t="shared" si="3"/>
        <v>0</v>
      </c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R128" s="156" t="s">
        <v>129</v>
      </c>
      <c r="AT128" s="156" t="s">
        <v>125</v>
      </c>
      <c r="AU128" s="156" t="s">
        <v>79</v>
      </c>
      <c r="AY128" s="14" t="s">
        <v>118</v>
      </c>
      <c r="BE128" s="157">
        <f t="shared" si="4"/>
        <v>0</v>
      </c>
      <c r="BF128" s="157">
        <f t="shared" si="5"/>
        <v>151.97</v>
      </c>
      <c r="BG128" s="157">
        <f t="shared" si="6"/>
        <v>0</v>
      </c>
      <c r="BH128" s="157">
        <f t="shared" si="7"/>
        <v>0</v>
      </c>
      <c r="BI128" s="157">
        <f t="shared" si="8"/>
        <v>0</v>
      </c>
      <c r="BJ128" s="14" t="s">
        <v>79</v>
      </c>
      <c r="BK128" s="157">
        <f t="shared" si="9"/>
        <v>151.97</v>
      </c>
      <c r="BL128" s="14" t="s">
        <v>85</v>
      </c>
      <c r="BM128" s="156" t="s">
        <v>85</v>
      </c>
    </row>
    <row r="129" spans="1:65" s="2" customFormat="1" ht="24.2" customHeight="1">
      <c r="A129" s="26"/>
      <c r="B129" s="144"/>
      <c r="C129" s="158" t="s">
        <v>82</v>
      </c>
      <c r="D129" s="158" t="s">
        <v>125</v>
      </c>
      <c r="E129" s="159" t="s">
        <v>130</v>
      </c>
      <c r="F129" s="160" t="s">
        <v>131</v>
      </c>
      <c r="G129" s="161" t="s">
        <v>132</v>
      </c>
      <c r="H129" s="162">
        <v>68.188999999999993</v>
      </c>
      <c r="I129" s="163">
        <v>5.22</v>
      </c>
      <c r="J129" s="163">
        <f t="shared" si="0"/>
        <v>355.95</v>
      </c>
      <c r="K129" s="164"/>
      <c r="L129" s="165"/>
      <c r="M129" s="166" t="s">
        <v>1</v>
      </c>
      <c r="N129" s="167" t="s">
        <v>37</v>
      </c>
      <c r="O129" s="154">
        <v>0</v>
      </c>
      <c r="P129" s="154">
        <f t="shared" si="1"/>
        <v>0</v>
      </c>
      <c r="Q129" s="154">
        <v>0</v>
      </c>
      <c r="R129" s="154">
        <f t="shared" si="2"/>
        <v>0</v>
      </c>
      <c r="S129" s="154">
        <v>0</v>
      </c>
      <c r="T129" s="155">
        <f t="shared" si="3"/>
        <v>0</v>
      </c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R129" s="156" t="s">
        <v>129</v>
      </c>
      <c r="AT129" s="156" t="s">
        <v>125</v>
      </c>
      <c r="AU129" s="156" t="s">
        <v>79</v>
      </c>
      <c r="AY129" s="14" t="s">
        <v>118</v>
      </c>
      <c r="BE129" s="157">
        <f t="shared" si="4"/>
        <v>0</v>
      </c>
      <c r="BF129" s="157">
        <f t="shared" si="5"/>
        <v>355.95</v>
      </c>
      <c r="BG129" s="157">
        <f t="shared" si="6"/>
        <v>0</v>
      </c>
      <c r="BH129" s="157">
        <f t="shared" si="7"/>
        <v>0</v>
      </c>
      <c r="BI129" s="157">
        <f t="shared" si="8"/>
        <v>0</v>
      </c>
      <c r="BJ129" s="14" t="s">
        <v>79</v>
      </c>
      <c r="BK129" s="157">
        <f t="shared" si="9"/>
        <v>355.95</v>
      </c>
      <c r="BL129" s="14" t="s">
        <v>85</v>
      </c>
      <c r="BM129" s="156" t="s">
        <v>119</v>
      </c>
    </row>
    <row r="130" spans="1:65" s="2" customFormat="1" ht="24.2" customHeight="1">
      <c r="A130" s="26"/>
      <c r="B130" s="144"/>
      <c r="C130" s="145" t="s">
        <v>85</v>
      </c>
      <c r="D130" s="145" t="s">
        <v>121</v>
      </c>
      <c r="E130" s="146" t="s">
        <v>133</v>
      </c>
      <c r="F130" s="147" t="s">
        <v>134</v>
      </c>
      <c r="G130" s="148" t="s">
        <v>124</v>
      </c>
      <c r="H130" s="149">
        <v>194.827</v>
      </c>
      <c r="I130" s="150">
        <v>14.24</v>
      </c>
      <c r="J130" s="150">
        <f t="shared" si="0"/>
        <v>2774.34</v>
      </c>
      <c r="K130" s="151"/>
      <c r="L130" s="27"/>
      <c r="M130" s="152" t="s">
        <v>1</v>
      </c>
      <c r="N130" s="153" t="s">
        <v>37</v>
      </c>
      <c r="O130" s="154">
        <v>0</v>
      </c>
      <c r="P130" s="154">
        <f t="shared" si="1"/>
        <v>0</v>
      </c>
      <c r="Q130" s="154">
        <v>0</v>
      </c>
      <c r="R130" s="154">
        <f t="shared" si="2"/>
        <v>0</v>
      </c>
      <c r="S130" s="154">
        <v>0</v>
      </c>
      <c r="T130" s="155">
        <f t="shared" si="3"/>
        <v>0</v>
      </c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R130" s="156" t="s">
        <v>85</v>
      </c>
      <c r="AT130" s="156" t="s">
        <v>121</v>
      </c>
      <c r="AU130" s="156" t="s">
        <v>79</v>
      </c>
      <c r="AY130" s="14" t="s">
        <v>118</v>
      </c>
      <c r="BE130" s="157">
        <f t="shared" si="4"/>
        <v>0</v>
      </c>
      <c r="BF130" s="157">
        <f t="shared" si="5"/>
        <v>2774.34</v>
      </c>
      <c r="BG130" s="157">
        <f t="shared" si="6"/>
        <v>0</v>
      </c>
      <c r="BH130" s="157">
        <f t="shared" si="7"/>
        <v>0</v>
      </c>
      <c r="BI130" s="157">
        <f t="shared" si="8"/>
        <v>0</v>
      </c>
      <c r="BJ130" s="14" t="s">
        <v>79</v>
      </c>
      <c r="BK130" s="157">
        <f t="shared" si="9"/>
        <v>2774.34</v>
      </c>
      <c r="BL130" s="14" t="s">
        <v>85</v>
      </c>
      <c r="BM130" s="156" t="s">
        <v>129</v>
      </c>
    </row>
    <row r="131" spans="1:65" s="2" customFormat="1" ht="24.2" customHeight="1">
      <c r="A131" s="26"/>
      <c r="B131" s="144"/>
      <c r="C131" s="145" t="s">
        <v>135</v>
      </c>
      <c r="D131" s="145" t="s">
        <v>121</v>
      </c>
      <c r="E131" s="146" t="s">
        <v>136</v>
      </c>
      <c r="F131" s="147" t="s">
        <v>137</v>
      </c>
      <c r="G131" s="148" t="s">
        <v>124</v>
      </c>
      <c r="H131" s="149">
        <v>194.827</v>
      </c>
      <c r="I131" s="150">
        <v>1.48</v>
      </c>
      <c r="J131" s="150">
        <f t="shared" si="0"/>
        <v>288.33999999999997</v>
      </c>
      <c r="K131" s="151"/>
      <c r="L131" s="27"/>
      <c r="M131" s="152" t="s">
        <v>1</v>
      </c>
      <c r="N131" s="153" t="s">
        <v>37</v>
      </c>
      <c r="O131" s="154">
        <v>0</v>
      </c>
      <c r="P131" s="154">
        <f t="shared" si="1"/>
        <v>0</v>
      </c>
      <c r="Q131" s="154">
        <v>0</v>
      </c>
      <c r="R131" s="154">
        <f t="shared" si="2"/>
        <v>0</v>
      </c>
      <c r="S131" s="154">
        <v>0</v>
      </c>
      <c r="T131" s="155">
        <f t="shared" si="3"/>
        <v>0</v>
      </c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R131" s="156" t="s">
        <v>85</v>
      </c>
      <c r="AT131" s="156" t="s">
        <v>121</v>
      </c>
      <c r="AU131" s="156" t="s">
        <v>79</v>
      </c>
      <c r="AY131" s="14" t="s">
        <v>118</v>
      </c>
      <c r="BE131" s="157">
        <f t="shared" si="4"/>
        <v>0</v>
      </c>
      <c r="BF131" s="157">
        <f t="shared" si="5"/>
        <v>288.33999999999997</v>
      </c>
      <c r="BG131" s="157">
        <f t="shared" si="6"/>
        <v>0</v>
      </c>
      <c r="BH131" s="157">
        <f t="shared" si="7"/>
        <v>0</v>
      </c>
      <c r="BI131" s="157">
        <f t="shared" si="8"/>
        <v>0</v>
      </c>
      <c r="BJ131" s="14" t="s">
        <v>79</v>
      </c>
      <c r="BK131" s="157">
        <f t="shared" si="9"/>
        <v>288.33999999999997</v>
      </c>
      <c r="BL131" s="14" t="s">
        <v>85</v>
      </c>
      <c r="BM131" s="156" t="s">
        <v>138</v>
      </c>
    </row>
    <row r="132" spans="1:65" s="2" customFormat="1" ht="24.2" customHeight="1">
      <c r="A132" s="26"/>
      <c r="B132" s="144"/>
      <c r="C132" s="145" t="s">
        <v>119</v>
      </c>
      <c r="D132" s="145" t="s">
        <v>121</v>
      </c>
      <c r="E132" s="146" t="s">
        <v>139</v>
      </c>
      <c r="F132" s="147" t="s">
        <v>140</v>
      </c>
      <c r="G132" s="148" t="s">
        <v>124</v>
      </c>
      <c r="H132" s="149">
        <v>194.827</v>
      </c>
      <c r="I132" s="150">
        <v>5.8</v>
      </c>
      <c r="J132" s="150">
        <f t="shared" si="0"/>
        <v>1130</v>
      </c>
      <c r="K132" s="151"/>
      <c r="L132" s="27"/>
      <c r="M132" s="152" t="s">
        <v>1</v>
      </c>
      <c r="N132" s="153" t="s">
        <v>37</v>
      </c>
      <c r="O132" s="154">
        <v>0</v>
      </c>
      <c r="P132" s="154">
        <f t="shared" si="1"/>
        <v>0</v>
      </c>
      <c r="Q132" s="154">
        <v>0</v>
      </c>
      <c r="R132" s="154">
        <f t="shared" si="2"/>
        <v>0</v>
      </c>
      <c r="S132" s="154">
        <v>0</v>
      </c>
      <c r="T132" s="155">
        <f t="shared" si="3"/>
        <v>0</v>
      </c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R132" s="156" t="s">
        <v>85</v>
      </c>
      <c r="AT132" s="156" t="s">
        <v>121</v>
      </c>
      <c r="AU132" s="156" t="s">
        <v>79</v>
      </c>
      <c r="AY132" s="14" t="s">
        <v>118</v>
      </c>
      <c r="BE132" s="157">
        <f t="shared" si="4"/>
        <v>0</v>
      </c>
      <c r="BF132" s="157">
        <f t="shared" si="5"/>
        <v>1130</v>
      </c>
      <c r="BG132" s="157">
        <f t="shared" si="6"/>
        <v>0</v>
      </c>
      <c r="BH132" s="157">
        <f t="shared" si="7"/>
        <v>0</v>
      </c>
      <c r="BI132" s="157">
        <f t="shared" si="8"/>
        <v>0</v>
      </c>
      <c r="BJ132" s="14" t="s">
        <v>79</v>
      </c>
      <c r="BK132" s="157">
        <f t="shared" si="9"/>
        <v>1130</v>
      </c>
      <c r="BL132" s="14" t="s">
        <v>85</v>
      </c>
      <c r="BM132" s="156" t="s">
        <v>141</v>
      </c>
    </row>
    <row r="133" spans="1:65" s="12" customFormat="1" ht="22.9" customHeight="1">
      <c r="B133" s="132"/>
      <c r="D133" s="133" t="s">
        <v>70</v>
      </c>
      <c r="E133" s="142" t="s">
        <v>142</v>
      </c>
      <c r="F133" s="142" t="s">
        <v>143</v>
      </c>
      <c r="J133" s="143">
        <f>BK133</f>
        <v>85.25</v>
      </c>
      <c r="L133" s="132"/>
      <c r="M133" s="136"/>
      <c r="N133" s="137"/>
      <c r="O133" s="137"/>
      <c r="P133" s="138">
        <f>P134</f>
        <v>0</v>
      </c>
      <c r="Q133" s="137"/>
      <c r="R133" s="138">
        <f>R134</f>
        <v>0</v>
      </c>
      <c r="S133" s="137"/>
      <c r="T133" s="139">
        <f>T134</f>
        <v>0</v>
      </c>
      <c r="AR133" s="133" t="s">
        <v>12</v>
      </c>
      <c r="AT133" s="140" t="s">
        <v>70</v>
      </c>
      <c r="AU133" s="140" t="s">
        <v>12</v>
      </c>
      <c r="AY133" s="133" t="s">
        <v>118</v>
      </c>
      <c r="BK133" s="141">
        <f>BK134</f>
        <v>85.25</v>
      </c>
    </row>
    <row r="134" spans="1:65" s="2" customFormat="1" ht="24.2" customHeight="1">
      <c r="A134" s="26"/>
      <c r="B134" s="144"/>
      <c r="C134" s="145" t="s">
        <v>144</v>
      </c>
      <c r="D134" s="145" t="s">
        <v>121</v>
      </c>
      <c r="E134" s="146" t="s">
        <v>145</v>
      </c>
      <c r="F134" s="147" t="s">
        <v>146</v>
      </c>
      <c r="G134" s="148" t="s">
        <v>147</v>
      </c>
      <c r="H134" s="149">
        <v>1.7569999999999999</v>
      </c>
      <c r="I134" s="150">
        <v>48.52</v>
      </c>
      <c r="J134" s="150">
        <f>ROUND(I134*H134,2)</f>
        <v>85.25</v>
      </c>
      <c r="K134" s="151"/>
      <c r="L134" s="27"/>
      <c r="M134" s="152" t="s">
        <v>1</v>
      </c>
      <c r="N134" s="153" t="s">
        <v>37</v>
      </c>
      <c r="O134" s="154">
        <v>0</v>
      </c>
      <c r="P134" s="154">
        <f>O134*H134</f>
        <v>0</v>
      </c>
      <c r="Q134" s="154">
        <v>0</v>
      </c>
      <c r="R134" s="154">
        <f>Q134*H134</f>
        <v>0</v>
      </c>
      <c r="S134" s="154">
        <v>0</v>
      </c>
      <c r="T134" s="155">
        <f>S134*H134</f>
        <v>0</v>
      </c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R134" s="156" t="s">
        <v>85</v>
      </c>
      <c r="AT134" s="156" t="s">
        <v>121</v>
      </c>
      <c r="AU134" s="156" t="s">
        <v>79</v>
      </c>
      <c r="AY134" s="14" t="s">
        <v>118</v>
      </c>
      <c r="BE134" s="157">
        <f>IF(N134="základná",J134,0)</f>
        <v>0</v>
      </c>
      <c r="BF134" s="157">
        <f>IF(N134="znížená",J134,0)</f>
        <v>85.25</v>
      </c>
      <c r="BG134" s="157">
        <f>IF(N134="zákl. prenesená",J134,0)</f>
        <v>0</v>
      </c>
      <c r="BH134" s="157">
        <f>IF(N134="zníž. prenesená",J134,0)</f>
        <v>0</v>
      </c>
      <c r="BI134" s="157">
        <f>IF(N134="nulová",J134,0)</f>
        <v>0</v>
      </c>
      <c r="BJ134" s="14" t="s">
        <v>79</v>
      </c>
      <c r="BK134" s="157">
        <f>ROUND(I134*H134,2)</f>
        <v>85.25</v>
      </c>
      <c r="BL134" s="14" t="s">
        <v>85</v>
      </c>
      <c r="BM134" s="156" t="s">
        <v>148</v>
      </c>
    </row>
    <row r="135" spans="1:65" s="12" customFormat="1" ht="25.9" customHeight="1">
      <c r="B135" s="132"/>
      <c r="D135" s="133" t="s">
        <v>70</v>
      </c>
      <c r="E135" s="134" t="s">
        <v>149</v>
      </c>
      <c r="F135" s="134" t="s">
        <v>150</v>
      </c>
      <c r="J135" s="135">
        <f>BK135</f>
        <v>10544.71</v>
      </c>
      <c r="L135" s="132"/>
      <c r="M135" s="136"/>
      <c r="N135" s="137"/>
      <c r="O135" s="137"/>
      <c r="P135" s="138">
        <f>P136+P141</f>
        <v>0</v>
      </c>
      <c r="Q135" s="137"/>
      <c r="R135" s="138">
        <f>R136+R141</f>
        <v>0</v>
      </c>
      <c r="S135" s="137"/>
      <c r="T135" s="139">
        <f>T136+T141</f>
        <v>0</v>
      </c>
      <c r="AR135" s="133" t="s">
        <v>79</v>
      </c>
      <c r="AT135" s="140" t="s">
        <v>70</v>
      </c>
      <c r="AU135" s="140" t="s">
        <v>71</v>
      </c>
      <c r="AY135" s="133" t="s">
        <v>118</v>
      </c>
      <c r="BK135" s="141">
        <f>BK136+BK141</f>
        <v>10544.71</v>
      </c>
    </row>
    <row r="136" spans="1:65" s="12" customFormat="1" ht="22.9" customHeight="1">
      <c r="B136" s="132"/>
      <c r="D136" s="133" t="s">
        <v>70</v>
      </c>
      <c r="E136" s="142" t="s">
        <v>151</v>
      </c>
      <c r="F136" s="142" t="s">
        <v>152</v>
      </c>
      <c r="J136" s="143">
        <f>BK136</f>
        <v>10094.89</v>
      </c>
      <c r="L136" s="132"/>
      <c r="M136" s="136"/>
      <c r="N136" s="137"/>
      <c r="O136" s="137"/>
      <c r="P136" s="138">
        <f>SUM(P137:P140)</f>
        <v>0</v>
      </c>
      <c r="Q136" s="137"/>
      <c r="R136" s="138">
        <f>SUM(R137:R140)</f>
        <v>0</v>
      </c>
      <c r="S136" s="137"/>
      <c r="T136" s="139">
        <f>SUM(T137:T140)</f>
        <v>0</v>
      </c>
      <c r="AR136" s="133" t="s">
        <v>79</v>
      </c>
      <c r="AT136" s="140" t="s">
        <v>70</v>
      </c>
      <c r="AU136" s="140" t="s">
        <v>12</v>
      </c>
      <c r="AY136" s="133" t="s">
        <v>118</v>
      </c>
      <c r="BK136" s="141">
        <f>SUM(BK137:BK140)</f>
        <v>10094.89</v>
      </c>
    </row>
    <row r="137" spans="1:65" s="2" customFormat="1" ht="24.2" customHeight="1">
      <c r="A137" s="26"/>
      <c r="B137" s="144"/>
      <c r="C137" s="145" t="s">
        <v>129</v>
      </c>
      <c r="D137" s="145" t="s">
        <v>121</v>
      </c>
      <c r="E137" s="146" t="s">
        <v>153</v>
      </c>
      <c r="F137" s="147" t="s">
        <v>154</v>
      </c>
      <c r="G137" s="148" t="s">
        <v>155</v>
      </c>
      <c r="H137" s="149">
        <v>82.12</v>
      </c>
      <c r="I137" s="150">
        <v>3.64</v>
      </c>
      <c r="J137" s="150">
        <f>ROUND(I137*H137,2)</f>
        <v>298.92</v>
      </c>
      <c r="K137" s="151"/>
      <c r="L137" s="27"/>
      <c r="M137" s="152" t="s">
        <v>1</v>
      </c>
      <c r="N137" s="153" t="s">
        <v>37</v>
      </c>
      <c r="O137" s="154">
        <v>0</v>
      </c>
      <c r="P137" s="154">
        <f>O137*H137</f>
        <v>0</v>
      </c>
      <c r="Q137" s="154">
        <v>0</v>
      </c>
      <c r="R137" s="154">
        <f>Q137*H137</f>
        <v>0</v>
      </c>
      <c r="S137" s="154">
        <v>0</v>
      </c>
      <c r="T137" s="155">
        <f>S137*H137</f>
        <v>0</v>
      </c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R137" s="156" t="s">
        <v>156</v>
      </c>
      <c r="AT137" s="156" t="s">
        <v>121</v>
      </c>
      <c r="AU137" s="156" t="s">
        <v>79</v>
      </c>
      <c r="AY137" s="14" t="s">
        <v>118</v>
      </c>
      <c r="BE137" s="157">
        <f>IF(N137="základná",J137,0)</f>
        <v>0</v>
      </c>
      <c r="BF137" s="157">
        <f>IF(N137="znížená",J137,0)</f>
        <v>298.92</v>
      </c>
      <c r="BG137" s="157">
        <f>IF(N137="zákl. prenesená",J137,0)</f>
        <v>0</v>
      </c>
      <c r="BH137" s="157">
        <f>IF(N137="zníž. prenesená",J137,0)</f>
        <v>0</v>
      </c>
      <c r="BI137" s="157">
        <f>IF(N137="nulová",J137,0)</f>
        <v>0</v>
      </c>
      <c r="BJ137" s="14" t="s">
        <v>79</v>
      </c>
      <c r="BK137" s="157">
        <f>ROUND(I137*H137,2)</f>
        <v>298.92</v>
      </c>
      <c r="BL137" s="14" t="s">
        <v>156</v>
      </c>
      <c r="BM137" s="156" t="s">
        <v>156</v>
      </c>
    </row>
    <row r="138" spans="1:65" s="2" customFormat="1" ht="16.5" customHeight="1">
      <c r="A138" s="26"/>
      <c r="B138" s="144"/>
      <c r="C138" s="145" t="s">
        <v>157</v>
      </c>
      <c r="D138" s="145" t="s">
        <v>121</v>
      </c>
      <c r="E138" s="146" t="s">
        <v>158</v>
      </c>
      <c r="F138" s="147" t="s">
        <v>159</v>
      </c>
      <c r="G138" s="148" t="s">
        <v>124</v>
      </c>
      <c r="H138" s="149">
        <v>194.827</v>
      </c>
      <c r="I138" s="150">
        <v>23.54</v>
      </c>
      <c r="J138" s="150">
        <f>ROUND(I138*H138,2)</f>
        <v>4586.2299999999996</v>
      </c>
      <c r="K138" s="151"/>
      <c r="L138" s="27"/>
      <c r="M138" s="152" t="s">
        <v>1</v>
      </c>
      <c r="N138" s="153" t="s">
        <v>37</v>
      </c>
      <c r="O138" s="154">
        <v>0</v>
      </c>
      <c r="P138" s="154">
        <f>O138*H138</f>
        <v>0</v>
      </c>
      <c r="Q138" s="154">
        <v>0</v>
      </c>
      <c r="R138" s="154">
        <f>Q138*H138</f>
        <v>0</v>
      </c>
      <c r="S138" s="154">
        <v>0</v>
      </c>
      <c r="T138" s="155">
        <f>S138*H138</f>
        <v>0</v>
      </c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R138" s="156" t="s">
        <v>156</v>
      </c>
      <c r="AT138" s="156" t="s">
        <v>121</v>
      </c>
      <c r="AU138" s="156" t="s">
        <v>79</v>
      </c>
      <c r="AY138" s="14" t="s">
        <v>118</v>
      </c>
      <c r="BE138" s="157">
        <f>IF(N138="základná",J138,0)</f>
        <v>0</v>
      </c>
      <c r="BF138" s="157">
        <f>IF(N138="znížená",J138,0)</f>
        <v>4586.2299999999996</v>
      </c>
      <c r="BG138" s="157">
        <f>IF(N138="zákl. prenesená",J138,0)</f>
        <v>0</v>
      </c>
      <c r="BH138" s="157">
        <f>IF(N138="zníž. prenesená",J138,0)</f>
        <v>0</v>
      </c>
      <c r="BI138" s="157">
        <f>IF(N138="nulová",J138,0)</f>
        <v>0</v>
      </c>
      <c r="BJ138" s="14" t="s">
        <v>79</v>
      </c>
      <c r="BK138" s="157">
        <f>ROUND(I138*H138,2)</f>
        <v>4586.2299999999996</v>
      </c>
      <c r="BL138" s="14" t="s">
        <v>156</v>
      </c>
      <c r="BM138" s="156" t="s">
        <v>160</v>
      </c>
    </row>
    <row r="139" spans="1:65" s="2" customFormat="1" ht="16.5" customHeight="1">
      <c r="A139" s="26"/>
      <c r="B139" s="144"/>
      <c r="C139" s="158" t="s">
        <v>138</v>
      </c>
      <c r="D139" s="158" t="s">
        <v>125</v>
      </c>
      <c r="E139" s="159" t="s">
        <v>161</v>
      </c>
      <c r="F139" s="160" t="s">
        <v>162</v>
      </c>
      <c r="G139" s="161" t="s">
        <v>124</v>
      </c>
      <c r="H139" s="162">
        <v>221.53700000000001</v>
      </c>
      <c r="I139" s="163">
        <v>21.8</v>
      </c>
      <c r="J139" s="163">
        <f>ROUND(I139*H139,2)</f>
        <v>4829.51</v>
      </c>
      <c r="K139" s="164"/>
      <c r="L139" s="165"/>
      <c r="M139" s="166" t="s">
        <v>1</v>
      </c>
      <c r="N139" s="167" t="s">
        <v>37</v>
      </c>
      <c r="O139" s="154">
        <v>0</v>
      </c>
      <c r="P139" s="154">
        <f>O139*H139</f>
        <v>0</v>
      </c>
      <c r="Q139" s="154">
        <v>0</v>
      </c>
      <c r="R139" s="154">
        <f>Q139*H139</f>
        <v>0</v>
      </c>
      <c r="S139" s="154">
        <v>0</v>
      </c>
      <c r="T139" s="155">
        <f>S139*H139</f>
        <v>0</v>
      </c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R139" s="156" t="s">
        <v>163</v>
      </c>
      <c r="AT139" s="156" t="s">
        <v>125</v>
      </c>
      <c r="AU139" s="156" t="s">
        <v>79</v>
      </c>
      <c r="AY139" s="14" t="s">
        <v>118</v>
      </c>
      <c r="BE139" s="157">
        <f>IF(N139="základná",J139,0)</f>
        <v>0</v>
      </c>
      <c r="BF139" s="157">
        <f>IF(N139="znížená",J139,0)</f>
        <v>4829.51</v>
      </c>
      <c r="BG139" s="157">
        <f>IF(N139="zákl. prenesená",J139,0)</f>
        <v>0</v>
      </c>
      <c r="BH139" s="157">
        <f>IF(N139="zníž. prenesená",J139,0)</f>
        <v>0</v>
      </c>
      <c r="BI139" s="157">
        <f>IF(N139="nulová",J139,0)</f>
        <v>0</v>
      </c>
      <c r="BJ139" s="14" t="s">
        <v>79</v>
      </c>
      <c r="BK139" s="157">
        <f>ROUND(I139*H139,2)</f>
        <v>4829.51</v>
      </c>
      <c r="BL139" s="14" t="s">
        <v>156</v>
      </c>
      <c r="BM139" s="156" t="s">
        <v>7</v>
      </c>
    </row>
    <row r="140" spans="1:65" s="2" customFormat="1" ht="24.2" customHeight="1">
      <c r="A140" s="26"/>
      <c r="B140" s="144"/>
      <c r="C140" s="145" t="s">
        <v>164</v>
      </c>
      <c r="D140" s="145" t="s">
        <v>121</v>
      </c>
      <c r="E140" s="146" t="s">
        <v>165</v>
      </c>
      <c r="F140" s="147" t="s">
        <v>166</v>
      </c>
      <c r="G140" s="148" t="s">
        <v>147</v>
      </c>
      <c r="H140" s="149">
        <v>12.85</v>
      </c>
      <c r="I140" s="150">
        <v>29.59</v>
      </c>
      <c r="J140" s="150">
        <f>ROUND(I140*H140,2)</f>
        <v>380.23</v>
      </c>
      <c r="K140" s="151"/>
      <c r="L140" s="27"/>
      <c r="M140" s="152" t="s">
        <v>1</v>
      </c>
      <c r="N140" s="153" t="s">
        <v>37</v>
      </c>
      <c r="O140" s="154">
        <v>0</v>
      </c>
      <c r="P140" s="154">
        <f>O140*H140</f>
        <v>0</v>
      </c>
      <c r="Q140" s="154">
        <v>0</v>
      </c>
      <c r="R140" s="154">
        <f>Q140*H140</f>
        <v>0</v>
      </c>
      <c r="S140" s="154">
        <v>0</v>
      </c>
      <c r="T140" s="155">
        <f>S140*H140</f>
        <v>0</v>
      </c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R140" s="156" t="s">
        <v>156</v>
      </c>
      <c r="AT140" s="156" t="s">
        <v>121</v>
      </c>
      <c r="AU140" s="156" t="s">
        <v>79</v>
      </c>
      <c r="AY140" s="14" t="s">
        <v>118</v>
      </c>
      <c r="BE140" s="157">
        <f>IF(N140="základná",J140,0)</f>
        <v>0</v>
      </c>
      <c r="BF140" s="157">
        <f>IF(N140="znížená",J140,0)</f>
        <v>380.23</v>
      </c>
      <c r="BG140" s="157">
        <f>IF(N140="zákl. prenesená",J140,0)</f>
        <v>0</v>
      </c>
      <c r="BH140" s="157">
        <f>IF(N140="zníž. prenesená",J140,0)</f>
        <v>0</v>
      </c>
      <c r="BI140" s="157">
        <f>IF(N140="nulová",J140,0)</f>
        <v>0</v>
      </c>
      <c r="BJ140" s="14" t="s">
        <v>79</v>
      </c>
      <c r="BK140" s="157">
        <f>ROUND(I140*H140,2)</f>
        <v>380.23</v>
      </c>
      <c r="BL140" s="14" t="s">
        <v>156</v>
      </c>
      <c r="BM140" s="156" t="s">
        <v>167</v>
      </c>
    </row>
    <row r="141" spans="1:65" s="12" customFormat="1" ht="22.9" customHeight="1">
      <c r="B141" s="132"/>
      <c r="D141" s="133" t="s">
        <v>70</v>
      </c>
      <c r="E141" s="142" t="s">
        <v>168</v>
      </c>
      <c r="F141" s="142" t="s">
        <v>169</v>
      </c>
      <c r="J141" s="143">
        <f>BK141</f>
        <v>449.81999999999994</v>
      </c>
      <c r="L141" s="132"/>
      <c r="M141" s="136"/>
      <c r="N141" s="137"/>
      <c r="O141" s="137"/>
      <c r="P141" s="138">
        <f>SUM(P142:P144)</f>
        <v>0</v>
      </c>
      <c r="Q141" s="137"/>
      <c r="R141" s="138">
        <f>SUM(R142:R144)</f>
        <v>0</v>
      </c>
      <c r="S141" s="137"/>
      <c r="T141" s="139">
        <f>SUM(T142:T144)</f>
        <v>0</v>
      </c>
      <c r="AR141" s="133" t="s">
        <v>79</v>
      </c>
      <c r="AT141" s="140" t="s">
        <v>70</v>
      </c>
      <c r="AU141" s="140" t="s">
        <v>12</v>
      </c>
      <c r="AY141" s="133" t="s">
        <v>118</v>
      </c>
      <c r="BK141" s="141">
        <f>SUM(BK142:BK144)</f>
        <v>449.81999999999994</v>
      </c>
    </row>
    <row r="142" spans="1:65" s="2" customFormat="1" ht="21.75" customHeight="1">
      <c r="A142" s="26"/>
      <c r="B142" s="144"/>
      <c r="C142" s="145" t="s">
        <v>141</v>
      </c>
      <c r="D142" s="145" t="s">
        <v>121</v>
      </c>
      <c r="E142" s="146" t="s">
        <v>170</v>
      </c>
      <c r="F142" s="147" t="s">
        <v>171</v>
      </c>
      <c r="G142" s="148" t="s">
        <v>155</v>
      </c>
      <c r="H142" s="149">
        <v>96.7</v>
      </c>
      <c r="I142" s="150">
        <v>1.1499999999999999</v>
      </c>
      <c r="J142" s="150">
        <f>ROUND(I142*H142,2)</f>
        <v>111.21</v>
      </c>
      <c r="K142" s="151"/>
      <c r="L142" s="27"/>
      <c r="M142" s="152" t="s">
        <v>1</v>
      </c>
      <c r="N142" s="153" t="s">
        <v>37</v>
      </c>
      <c r="O142" s="154">
        <v>0</v>
      </c>
      <c r="P142" s="154">
        <f>O142*H142</f>
        <v>0</v>
      </c>
      <c r="Q142" s="154">
        <v>0</v>
      </c>
      <c r="R142" s="154">
        <f>Q142*H142</f>
        <v>0</v>
      </c>
      <c r="S142" s="154">
        <v>0</v>
      </c>
      <c r="T142" s="155">
        <f>S142*H142</f>
        <v>0</v>
      </c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R142" s="156" t="s">
        <v>156</v>
      </c>
      <c r="AT142" s="156" t="s">
        <v>121</v>
      </c>
      <c r="AU142" s="156" t="s">
        <v>79</v>
      </c>
      <c r="AY142" s="14" t="s">
        <v>118</v>
      </c>
      <c r="BE142" s="157">
        <f>IF(N142="základná",J142,0)</f>
        <v>0</v>
      </c>
      <c r="BF142" s="157">
        <f>IF(N142="znížená",J142,0)</f>
        <v>111.21</v>
      </c>
      <c r="BG142" s="157">
        <f>IF(N142="zákl. prenesená",J142,0)</f>
        <v>0</v>
      </c>
      <c r="BH142" s="157">
        <f>IF(N142="zníž. prenesená",J142,0)</f>
        <v>0</v>
      </c>
      <c r="BI142" s="157">
        <f>IF(N142="nulová",J142,0)</f>
        <v>0</v>
      </c>
      <c r="BJ142" s="14" t="s">
        <v>79</v>
      </c>
      <c r="BK142" s="157">
        <f>ROUND(I142*H142,2)</f>
        <v>111.21</v>
      </c>
      <c r="BL142" s="14" t="s">
        <v>156</v>
      </c>
      <c r="BM142" s="156" t="s">
        <v>172</v>
      </c>
    </row>
    <row r="143" spans="1:65" s="2" customFormat="1" ht="21.75" customHeight="1">
      <c r="A143" s="26"/>
      <c r="B143" s="144"/>
      <c r="C143" s="158" t="s">
        <v>173</v>
      </c>
      <c r="D143" s="158" t="s">
        <v>125</v>
      </c>
      <c r="E143" s="159" t="s">
        <v>174</v>
      </c>
      <c r="F143" s="160" t="s">
        <v>175</v>
      </c>
      <c r="G143" s="161" t="s">
        <v>155</v>
      </c>
      <c r="H143" s="162">
        <v>97.667000000000002</v>
      </c>
      <c r="I143" s="163">
        <v>3.31</v>
      </c>
      <c r="J143" s="163">
        <f>ROUND(I143*H143,2)</f>
        <v>323.27999999999997</v>
      </c>
      <c r="K143" s="164"/>
      <c r="L143" s="165"/>
      <c r="M143" s="166" t="s">
        <v>1</v>
      </c>
      <c r="N143" s="167" t="s">
        <v>37</v>
      </c>
      <c r="O143" s="154">
        <v>0</v>
      </c>
      <c r="P143" s="154">
        <f>O143*H143</f>
        <v>0</v>
      </c>
      <c r="Q143" s="154">
        <v>0</v>
      </c>
      <c r="R143" s="154">
        <f>Q143*H143</f>
        <v>0</v>
      </c>
      <c r="S143" s="154">
        <v>0</v>
      </c>
      <c r="T143" s="155">
        <f>S143*H143</f>
        <v>0</v>
      </c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R143" s="156" t="s">
        <v>163</v>
      </c>
      <c r="AT143" s="156" t="s">
        <v>125</v>
      </c>
      <c r="AU143" s="156" t="s">
        <v>79</v>
      </c>
      <c r="AY143" s="14" t="s">
        <v>118</v>
      </c>
      <c r="BE143" s="157">
        <f>IF(N143="základná",J143,0)</f>
        <v>0</v>
      </c>
      <c r="BF143" s="157">
        <f>IF(N143="znížená",J143,0)</f>
        <v>323.27999999999997</v>
      </c>
      <c r="BG143" s="157">
        <f>IF(N143="zákl. prenesená",J143,0)</f>
        <v>0</v>
      </c>
      <c r="BH143" s="157">
        <f>IF(N143="zníž. prenesená",J143,0)</f>
        <v>0</v>
      </c>
      <c r="BI143" s="157">
        <f>IF(N143="nulová",J143,0)</f>
        <v>0</v>
      </c>
      <c r="BJ143" s="14" t="s">
        <v>79</v>
      </c>
      <c r="BK143" s="157">
        <f>ROUND(I143*H143,2)</f>
        <v>323.27999999999997</v>
      </c>
      <c r="BL143" s="14" t="s">
        <v>156</v>
      </c>
      <c r="BM143" s="156" t="s">
        <v>176</v>
      </c>
    </row>
    <row r="144" spans="1:65" s="2" customFormat="1" ht="24.2" customHeight="1">
      <c r="A144" s="26"/>
      <c r="B144" s="144"/>
      <c r="C144" s="145" t="s">
        <v>148</v>
      </c>
      <c r="D144" s="145" t="s">
        <v>121</v>
      </c>
      <c r="E144" s="146" t="s">
        <v>177</v>
      </c>
      <c r="F144" s="147" t="s">
        <v>178</v>
      </c>
      <c r="G144" s="148" t="s">
        <v>147</v>
      </c>
      <c r="H144" s="149">
        <v>0.51800000000000002</v>
      </c>
      <c r="I144" s="150">
        <v>29.59</v>
      </c>
      <c r="J144" s="150">
        <f>ROUND(I144*H144,2)</f>
        <v>15.33</v>
      </c>
      <c r="K144" s="151"/>
      <c r="L144" s="27"/>
      <c r="M144" s="152" t="s">
        <v>1</v>
      </c>
      <c r="N144" s="153" t="s">
        <v>37</v>
      </c>
      <c r="O144" s="154">
        <v>0</v>
      </c>
      <c r="P144" s="154">
        <f>O144*H144</f>
        <v>0</v>
      </c>
      <c r="Q144" s="154">
        <v>0</v>
      </c>
      <c r="R144" s="154">
        <f>Q144*H144</f>
        <v>0</v>
      </c>
      <c r="S144" s="154">
        <v>0</v>
      </c>
      <c r="T144" s="155">
        <f>S144*H144</f>
        <v>0</v>
      </c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R144" s="156" t="s">
        <v>156</v>
      </c>
      <c r="AT144" s="156" t="s">
        <v>121</v>
      </c>
      <c r="AU144" s="156" t="s">
        <v>79</v>
      </c>
      <c r="AY144" s="14" t="s">
        <v>118</v>
      </c>
      <c r="BE144" s="157">
        <f>IF(N144="základná",J144,0)</f>
        <v>0</v>
      </c>
      <c r="BF144" s="157">
        <f>IF(N144="znížená",J144,0)</f>
        <v>15.33</v>
      </c>
      <c r="BG144" s="157">
        <f>IF(N144="zákl. prenesená",J144,0)</f>
        <v>0</v>
      </c>
      <c r="BH144" s="157">
        <f>IF(N144="zníž. prenesená",J144,0)</f>
        <v>0</v>
      </c>
      <c r="BI144" s="157">
        <f>IF(N144="nulová",J144,0)</f>
        <v>0</v>
      </c>
      <c r="BJ144" s="14" t="s">
        <v>79</v>
      </c>
      <c r="BK144" s="157">
        <f>ROUND(I144*H144,2)</f>
        <v>15.33</v>
      </c>
      <c r="BL144" s="14" t="s">
        <v>156</v>
      </c>
      <c r="BM144" s="156" t="s">
        <v>179</v>
      </c>
    </row>
    <row r="145" spans="1:65" s="12" customFormat="1" ht="25.9" customHeight="1">
      <c r="B145" s="132"/>
      <c r="D145" s="133" t="s">
        <v>70</v>
      </c>
      <c r="E145" s="134" t="s">
        <v>125</v>
      </c>
      <c r="F145" s="134" t="s">
        <v>180</v>
      </c>
      <c r="J145" s="135">
        <f>BK145</f>
        <v>2160</v>
      </c>
      <c r="L145" s="132"/>
      <c r="M145" s="136"/>
      <c r="N145" s="137"/>
      <c r="O145" s="137"/>
      <c r="P145" s="138">
        <f>P146</f>
        <v>0</v>
      </c>
      <c r="Q145" s="137"/>
      <c r="R145" s="138">
        <f>R146</f>
        <v>0</v>
      </c>
      <c r="S145" s="137"/>
      <c r="T145" s="139">
        <f>T146</f>
        <v>0</v>
      </c>
      <c r="AR145" s="133" t="s">
        <v>82</v>
      </c>
      <c r="AT145" s="140" t="s">
        <v>70</v>
      </c>
      <c r="AU145" s="140" t="s">
        <v>71</v>
      </c>
      <c r="AY145" s="133" t="s">
        <v>118</v>
      </c>
      <c r="BK145" s="141">
        <f>BK146</f>
        <v>2160</v>
      </c>
    </row>
    <row r="146" spans="1:65" s="12" customFormat="1" ht="22.9" customHeight="1">
      <c r="B146" s="132"/>
      <c r="D146" s="133" t="s">
        <v>70</v>
      </c>
      <c r="E146" s="142" t="s">
        <v>181</v>
      </c>
      <c r="F146" s="142" t="s">
        <v>182</v>
      </c>
      <c r="J146" s="143">
        <f>BK146</f>
        <v>2160</v>
      </c>
      <c r="L146" s="132"/>
      <c r="M146" s="136"/>
      <c r="N146" s="137"/>
      <c r="O146" s="137"/>
      <c r="P146" s="138">
        <f>P147</f>
        <v>0</v>
      </c>
      <c r="Q146" s="137"/>
      <c r="R146" s="138">
        <f>R147</f>
        <v>0</v>
      </c>
      <c r="S146" s="137"/>
      <c r="T146" s="139">
        <f>T147</f>
        <v>0</v>
      </c>
      <c r="AR146" s="133" t="s">
        <v>82</v>
      </c>
      <c r="AT146" s="140" t="s">
        <v>70</v>
      </c>
      <c r="AU146" s="140" t="s">
        <v>12</v>
      </c>
      <c r="AY146" s="133" t="s">
        <v>118</v>
      </c>
      <c r="BK146" s="141">
        <f>BK147</f>
        <v>2160</v>
      </c>
    </row>
    <row r="147" spans="1:65" s="2" customFormat="1" ht="24.2" customHeight="1">
      <c r="A147" s="26"/>
      <c r="B147" s="144"/>
      <c r="C147" s="145" t="s">
        <v>156</v>
      </c>
      <c r="D147" s="145" t="s">
        <v>121</v>
      </c>
      <c r="E147" s="146" t="s">
        <v>183</v>
      </c>
      <c r="F147" s="147" t="s">
        <v>184</v>
      </c>
      <c r="G147" s="148" t="s">
        <v>185</v>
      </c>
      <c r="H147" s="149">
        <v>2000</v>
      </c>
      <c r="I147" s="150">
        <v>1.08</v>
      </c>
      <c r="J147" s="150">
        <f>ROUND(I147*H147,2)</f>
        <v>2160</v>
      </c>
      <c r="K147" s="151"/>
      <c r="L147" s="27"/>
      <c r="M147" s="168" t="s">
        <v>1</v>
      </c>
      <c r="N147" s="169" t="s">
        <v>37</v>
      </c>
      <c r="O147" s="170">
        <v>0</v>
      </c>
      <c r="P147" s="170">
        <f>O147*H147</f>
        <v>0</v>
      </c>
      <c r="Q147" s="170">
        <v>0</v>
      </c>
      <c r="R147" s="170">
        <f>Q147*H147</f>
        <v>0</v>
      </c>
      <c r="S147" s="170">
        <v>0</v>
      </c>
      <c r="T147" s="171">
        <f>S147*H147</f>
        <v>0</v>
      </c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R147" s="156" t="s">
        <v>186</v>
      </c>
      <c r="AT147" s="156" t="s">
        <v>121</v>
      </c>
      <c r="AU147" s="156" t="s">
        <v>79</v>
      </c>
      <c r="AY147" s="14" t="s">
        <v>118</v>
      </c>
      <c r="BE147" s="157">
        <f>IF(N147="základná",J147,0)</f>
        <v>0</v>
      </c>
      <c r="BF147" s="157">
        <f>IF(N147="znížená",J147,0)</f>
        <v>2160</v>
      </c>
      <c r="BG147" s="157">
        <f>IF(N147="zákl. prenesená",J147,0)</f>
        <v>0</v>
      </c>
      <c r="BH147" s="157">
        <f>IF(N147="zníž. prenesená",J147,0)</f>
        <v>0</v>
      </c>
      <c r="BI147" s="157">
        <f>IF(N147="nulová",J147,0)</f>
        <v>0</v>
      </c>
      <c r="BJ147" s="14" t="s">
        <v>79</v>
      </c>
      <c r="BK147" s="157">
        <f>ROUND(I147*H147,2)</f>
        <v>2160</v>
      </c>
      <c r="BL147" s="14" t="s">
        <v>186</v>
      </c>
      <c r="BM147" s="156" t="s">
        <v>187</v>
      </c>
    </row>
    <row r="148" spans="1:65" s="2" customFormat="1" ht="6.95" customHeight="1">
      <c r="A148" s="26"/>
      <c r="B148" s="44"/>
      <c r="C148" s="45"/>
      <c r="D148" s="45"/>
      <c r="E148" s="45"/>
      <c r="F148" s="45"/>
      <c r="G148" s="45"/>
      <c r="H148" s="45"/>
      <c r="I148" s="45"/>
      <c r="J148" s="45"/>
      <c r="K148" s="45"/>
      <c r="L148" s="27"/>
      <c r="M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</row>
  </sheetData>
  <autoFilter ref="C123:K147"/>
  <mergeCells count="9">
    <mergeCell ref="E87:H87"/>
    <mergeCell ref="E114:H114"/>
    <mergeCell ref="E116:H116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149"/>
  <sheetViews>
    <sheetView showGridLines="0" topLeftCell="A56" workbookViewId="0"/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 ht="11.25">
      <c r="A1" s="90"/>
    </row>
    <row r="2" spans="1:46" s="1" customFormat="1" ht="36.950000000000003" customHeight="1">
      <c r="L2" s="208" t="s">
        <v>5</v>
      </c>
      <c r="M2" s="192"/>
      <c r="N2" s="192"/>
      <c r="O2" s="192"/>
      <c r="P2" s="192"/>
      <c r="Q2" s="192"/>
      <c r="R2" s="192"/>
      <c r="S2" s="192"/>
      <c r="T2" s="192"/>
      <c r="U2" s="192"/>
      <c r="V2" s="192"/>
      <c r="AT2" s="14" t="s">
        <v>81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71</v>
      </c>
    </row>
    <row r="4" spans="1:46" s="1" customFormat="1" ht="24.95" customHeight="1">
      <c r="B4" s="17"/>
      <c r="D4" s="18" t="s">
        <v>88</v>
      </c>
      <c r="L4" s="17"/>
      <c r="M4" s="91" t="s">
        <v>9</v>
      </c>
      <c r="AT4" s="14" t="s">
        <v>3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23" t="s">
        <v>13</v>
      </c>
      <c r="L6" s="17"/>
    </row>
    <row r="7" spans="1:46" s="1" customFormat="1" ht="26.25" customHeight="1">
      <c r="B7" s="17"/>
      <c r="E7" s="209" t="str">
        <f>'Rekapitulácia stavby'!K6</f>
        <v xml:space="preserve">Kópia - 20240118 - Stavebné úpravy priestorov kultúrneho domu </v>
      </c>
      <c r="F7" s="210"/>
      <c r="G7" s="210"/>
      <c r="H7" s="210"/>
      <c r="L7" s="17"/>
    </row>
    <row r="8" spans="1:46" s="2" customFormat="1" ht="12" customHeight="1">
      <c r="A8" s="26"/>
      <c r="B8" s="27"/>
      <c r="C8" s="26"/>
      <c r="D8" s="23" t="s">
        <v>89</v>
      </c>
      <c r="E8" s="26"/>
      <c r="F8" s="26"/>
      <c r="G8" s="26"/>
      <c r="H8" s="26"/>
      <c r="I8" s="26"/>
      <c r="J8" s="26"/>
      <c r="K8" s="26"/>
      <c r="L8" s="39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</row>
    <row r="9" spans="1:46" s="2" customFormat="1" ht="16.5" customHeight="1">
      <c r="A9" s="26"/>
      <c r="B9" s="27"/>
      <c r="C9" s="26"/>
      <c r="D9" s="26"/>
      <c r="E9" s="172" t="s">
        <v>188</v>
      </c>
      <c r="F9" s="211"/>
      <c r="G9" s="211"/>
      <c r="H9" s="211"/>
      <c r="I9" s="26"/>
      <c r="J9" s="26"/>
      <c r="K9" s="26"/>
      <c r="L9" s="39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</row>
    <row r="10" spans="1:46" s="2" customFormat="1" ht="11.25">
      <c r="A10" s="26"/>
      <c r="B10" s="27"/>
      <c r="C10" s="26"/>
      <c r="D10" s="26"/>
      <c r="E10" s="26"/>
      <c r="F10" s="26"/>
      <c r="G10" s="26"/>
      <c r="H10" s="26"/>
      <c r="I10" s="26"/>
      <c r="J10" s="26"/>
      <c r="K10" s="26"/>
      <c r="L10" s="39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1:46" s="2" customFormat="1" ht="12" customHeight="1">
      <c r="A11" s="26"/>
      <c r="B11" s="27"/>
      <c r="C11" s="26"/>
      <c r="D11" s="23" t="s">
        <v>14</v>
      </c>
      <c r="E11" s="26"/>
      <c r="F11" s="21" t="s">
        <v>1</v>
      </c>
      <c r="G11" s="26"/>
      <c r="H11" s="26"/>
      <c r="I11" s="23" t="s">
        <v>15</v>
      </c>
      <c r="J11" s="21" t="s">
        <v>1</v>
      </c>
      <c r="K11" s="26"/>
      <c r="L11" s="39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</row>
    <row r="12" spans="1:46" s="2" customFormat="1" ht="12" customHeight="1">
      <c r="A12" s="26"/>
      <c r="B12" s="27"/>
      <c r="C12" s="26"/>
      <c r="D12" s="23" t="s">
        <v>16</v>
      </c>
      <c r="E12" s="26"/>
      <c r="F12" s="21" t="s">
        <v>17</v>
      </c>
      <c r="G12" s="26"/>
      <c r="H12" s="26"/>
      <c r="I12" s="23" t="s">
        <v>18</v>
      </c>
      <c r="J12" s="52">
        <f>'Rekapitulácia stavby'!AN8</f>
        <v>45646</v>
      </c>
      <c r="K12" s="26"/>
      <c r="L12" s="39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46" s="2" customFormat="1" ht="10.9" customHeight="1">
      <c r="A13" s="26"/>
      <c r="B13" s="27"/>
      <c r="C13" s="26"/>
      <c r="D13" s="26"/>
      <c r="E13" s="26"/>
      <c r="F13" s="26"/>
      <c r="G13" s="26"/>
      <c r="H13" s="26"/>
      <c r="I13" s="26"/>
      <c r="J13" s="26"/>
      <c r="K13" s="26"/>
      <c r="L13" s="39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</row>
    <row r="14" spans="1:46" s="2" customFormat="1" ht="12" customHeight="1">
      <c r="A14" s="26"/>
      <c r="B14" s="27"/>
      <c r="C14" s="26"/>
      <c r="D14" s="23" t="s">
        <v>19</v>
      </c>
      <c r="E14" s="26"/>
      <c r="F14" s="26"/>
      <c r="G14" s="26"/>
      <c r="H14" s="26"/>
      <c r="I14" s="23" t="s">
        <v>20</v>
      </c>
      <c r="J14" s="21" t="str">
        <f>IF('Rekapitulácia stavby'!AN10="","",'Rekapitulácia stavby'!AN10)</f>
        <v/>
      </c>
      <c r="K14" s="26"/>
      <c r="L14" s="39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spans="1:46" s="2" customFormat="1" ht="18" customHeight="1">
      <c r="A15" s="26"/>
      <c r="B15" s="27"/>
      <c r="C15" s="26"/>
      <c r="D15" s="26"/>
      <c r="E15" s="21" t="str">
        <f>IF('Rekapitulácia stavby'!E11="","",'Rekapitulácia stavby'!E11)</f>
        <v xml:space="preserve"> </v>
      </c>
      <c r="F15" s="26"/>
      <c r="G15" s="26"/>
      <c r="H15" s="26"/>
      <c r="I15" s="23" t="s">
        <v>21</v>
      </c>
      <c r="J15" s="21" t="str">
        <f>IF('Rekapitulácia stavby'!AN11="","",'Rekapitulácia stavby'!AN11)</f>
        <v/>
      </c>
      <c r="K15" s="26"/>
      <c r="L15" s="39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</row>
    <row r="16" spans="1:46" s="2" customFormat="1" ht="6.95" customHeight="1">
      <c r="A16" s="26"/>
      <c r="B16" s="27"/>
      <c r="C16" s="26"/>
      <c r="D16" s="26"/>
      <c r="E16" s="26"/>
      <c r="F16" s="26"/>
      <c r="G16" s="26"/>
      <c r="H16" s="26"/>
      <c r="I16" s="26"/>
      <c r="J16" s="26"/>
      <c r="K16" s="26"/>
      <c r="L16" s="39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</row>
    <row r="17" spans="1:31" s="2" customFormat="1" ht="12" customHeight="1">
      <c r="A17" s="26"/>
      <c r="B17" s="27"/>
      <c r="C17" s="26"/>
      <c r="D17" s="23" t="s">
        <v>22</v>
      </c>
      <c r="E17" s="26"/>
      <c r="F17" s="26"/>
      <c r="G17" s="26"/>
      <c r="H17" s="26"/>
      <c r="I17" s="23" t="s">
        <v>20</v>
      </c>
      <c r="J17" s="21" t="str">
        <f>'Rekapitulácia stavby'!AN13</f>
        <v>46114696</v>
      </c>
      <c r="K17" s="26"/>
      <c r="L17" s="39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</row>
    <row r="18" spans="1:31" s="2" customFormat="1" ht="18" customHeight="1">
      <c r="A18" s="26"/>
      <c r="B18" s="27"/>
      <c r="C18" s="26"/>
      <c r="D18" s="26"/>
      <c r="E18" s="191" t="str">
        <f>'Rekapitulácia stavby'!E14</f>
        <v xml:space="preserve">BETA FOUR s.r.o. </v>
      </c>
      <c r="F18" s="191"/>
      <c r="G18" s="191"/>
      <c r="H18" s="191"/>
      <c r="I18" s="23" t="s">
        <v>21</v>
      </c>
      <c r="J18" s="21" t="str">
        <f>'Rekapitulácia stavby'!AN14</f>
        <v>SK2023241880</v>
      </c>
      <c r="K18" s="26"/>
      <c r="L18" s="39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s="2" customFormat="1" ht="6.95" customHeight="1">
      <c r="A19" s="26"/>
      <c r="B19" s="27"/>
      <c r="C19" s="26"/>
      <c r="D19" s="26"/>
      <c r="E19" s="26"/>
      <c r="F19" s="26"/>
      <c r="G19" s="26"/>
      <c r="H19" s="26"/>
      <c r="I19" s="26"/>
      <c r="J19" s="26"/>
      <c r="K19" s="26"/>
      <c r="L19" s="39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</row>
    <row r="20" spans="1:31" s="2" customFormat="1" ht="12" customHeight="1">
      <c r="A20" s="26"/>
      <c r="B20" s="27"/>
      <c r="C20" s="26"/>
      <c r="D20" s="23" t="s">
        <v>26</v>
      </c>
      <c r="E20" s="26"/>
      <c r="F20" s="26"/>
      <c r="G20" s="26"/>
      <c r="H20" s="26"/>
      <c r="I20" s="23" t="s">
        <v>20</v>
      </c>
      <c r="J20" s="21" t="str">
        <f>IF('Rekapitulácia stavby'!AN16="","",'Rekapitulácia stavby'!AN16)</f>
        <v/>
      </c>
      <c r="K20" s="26"/>
      <c r="L20" s="39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</row>
    <row r="21" spans="1:31" s="2" customFormat="1" ht="18" customHeight="1">
      <c r="A21" s="26"/>
      <c r="B21" s="27"/>
      <c r="C21" s="26"/>
      <c r="D21" s="26"/>
      <c r="E21" s="21" t="str">
        <f>IF('Rekapitulácia stavby'!E17="","",'Rekapitulácia stavby'!E17)</f>
        <v xml:space="preserve"> </v>
      </c>
      <c r="F21" s="26"/>
      <c r="G21" s="26"/>
      <c r="H21" s="26"/>
      <c r="I21" s="23" t="s">
        <v>21</v>
      </c>
      <c r="J21" s="21" t="str">
        <f>IF('Rekapitulácia stavby'!AN17="","",'Rekapitulácia stavby'!AN17)</f>
        <v/>
      </c>
      <c r="K21" s="26"/>
      <c r="L21" s="39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</row>
    <row r="22" spans="1:31" s="2" customFormat="1" ht="6.95" customHeight="1">
      <c r="A22" s="26"/>
      <c r="B22" s="27"/>
      <c r="C22" s="26"/>
      <c r="D22" s="26"/>
      <c r="E22" s="26"/>
      <c r="F22" s="26"/>
      <c r="G22" s="26"/>
      <c r="H22" s="26"/>
      <c r="I22" s="26"/>
      <c r="J22" s="26"/>
      <c r="K22" s="26"/>
      <c r="L22" s="39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</row>
    <row r="23" spans="1:31" s="2" customFormat="1" ht="12" customHeight="1">
      <c r="A23" s="26"/>
      <c r="B23" s="27"/>
      <c r="C23" s="26"/>
      <c r="D23" s="23" t="s">
        <v>28</v>
      </c>
      <c r="E23" s="26"/>
      <c r="F23" s="26"/>
      <c r="G23" s="26"/>
      <c r="H23" s="26"/>
      <c r="I23" s="23" t="s">
        <v>20</v>
      </c>
      <c r="J23" s="21" t="str">
        <f>IF('Rekapitulácia stavby'!AN19="","",'Rekapitulácia stavby'!AN19)</f>
        <v/>
      </c>
      <c r="K23" s="26"/>
      <c r="L23" s="39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</row>
    <row r="24" spans="1:31" s="2" customFormat="1" ht="18" customHeight="1">
      <c r="A24" s="26"/>
      <c r="B24" s="27"/>
      <c r="C24" s="26"/>
      <c r="D24" s="26"/>
      <c r="E24" s="21" t="str">
        <f>IF('Rekapitulácia stavby'!E20="","",'Rekapitulácia stavby'!E20)</f>
        <v>Peter Lesák</v>
      </c>
      <c r="F24" s="26"/>
      <c r="G24" s="26"/>
      <c r="H24" s="26"/>
      <c r="I24" s="23" t="s">
        <v>21</v>
      </c>
      <c r="J24" s="21" t="str">
        <f>IF('Rekapitulácia stavby'!AN20="","",'Rekapitulácia stavby'!AN20)</f>
        <v/>
      </c>
      <c r="K24" s="26"/>
      <c r="L24" s="39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s="2" customFormat="1" ht="6.95" customHeight="1">
      <c r="A25" s="26"/>
      <c r="B25" s="27"/>
      <c r="C25" s="26"/>
      <c r="D25" s="26"/>
      <c r="E25" s="26"/>
      <c r="F25" s="26"/>
      <c r="G25" s="26"/>
      <c r="H25" s="26"/>
      <c r="I25" s="26"/>
      <c r="J25" s="26"/>
      <c r="K25" s="26"/>
      <c r="L25" s="39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</row>
    <row r="26" spans="1:31" s="2" customFormat="1" ht="12" customHeight="1">
      <c r="A26" s="26"/>
      <c r="B26" s="27"/>
      <c r="C26" s="26"/>
      <c r="D26" s="23" t="s">
        <v>30</v>
      </c>
      <c r="E26" s="26"/>
      <c r="F26" s="26"/>
      <c r="G26" s="26"/>
      <c r="H26" s="26"/>
      <c r="I26" s="26"/>
      <c r="J26" s="26"/>
      <c r="K26" s="26"/>
      <c r="L26" s="39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</row>
    <row r="27" spans="1:31" s="8" customFormat="1" ht="16.5" customHeight="1">
      <c r="A27" s="92"/>
      <c r="B27" s="93"/>
      <c r="C27" s="92"/>
      <c r="D27" s="92"/>
      <c r="E27" s="194" t="s">
        <v>1</v>
      </c>
      <c r="F27" s="194"/>
      <c r="G27" s="194"/>
      <c r="H27" s="194"/>
      <c r="I27" s="92"/>
      <c r="J27" s="92"/>
      <c r="K27" s="92"/>
      <c r="L27" s="94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</row>
    <row r="28" spans="1:31" s="2" customFormat="1" ht="6.95" customHeight="1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39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</row>
    <row r="29" spans="1:31" s="2" customFormat="1" ht="6.95" customHeight="1">
      <c r="A29" s="26"/>
      <c r="B29" s="27"/>
      <c r="C29" s="26"/>
      <c r="D29" s="63"/>
      <c r="E29" s="63"/>
      <c r="F29" s="63"/>
      <c r="G29" s="63"/>
      <c r="H29" s="63"/>
      <c r="I29" s="63"/>
      <c r="J29" s="63"/>
      <c r="K29" s="63"/>
      <c r="L29" s="39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</row>
    <row r="30" spans="1:31" s="2" customFormat="1" ht="25.35" customHeight="1">
      <c r="A30" s="26"/>
      <c r="B30" s="27"/>
      <c r="C30" s="26"/>
      <c r="D30" s="95" t="s">
        <v>31</v>
      </c>
      <c r="E30" s="26"/>
      <c r="F30" s="26"/>
      <c r="G30" s="26"/>
      <c r="H30" s="26"/>
      <c r="I30" s="26"/>
      <c r="J30" s="68">
        <f>ROUND(J124, 2)</f>
        <v>2926.3</v>
      </c>
      <c r="K30" s="26"/>
      <c r="L30" s="39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</row>
    <row r="31" spans="1:31" s="2" customFormat="1" ht="6.95" customHeight="1">
      <c r="A31" s="26"/>
      <c r="B31" s="27"/>
      <c r="C31" s="26"/>
      <c r="D31" s="63"/>
      <c r="E31" s="63"/>
      <c r="F31" s="63"/>
      <c r="G31" s="63"/>
      <c r="H31" s="63"/>
      <c r="I31" s="63"/>
      <c r="J31" s="63"/>
      <c r="K31" s="63"/>
      <c r="L31" s="39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</row>
    <row r="32" spans="1:31" s="2" customFormat="1" ht="14.45" customHeight="1">
      <c r="A32" s="26"/>
      <c r="B32" s="27"/>
      <c r="C32" s="26"/>
      <c r="D32" s="26"/>
      <c r="E32" s="26"/>
      <c r="F32" s="30" t="s">
        <v>33</v>
      </c>
      <c r="G32" s="26"/>
      <c r="H32" s="26"/>
      <c r="I32" s="30" t="s">
        <v>32</v>
      </c>
      <c r="J32" s="30" t="s">
        <v>34</v>
      </c>
      <c r="K32" s="26"/>
      <c r="L32" s="39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s="2" customFormat="1" ht="14.45" customHeight="1">
      <c r="A33" s="26"/>
      <c r="B33" s="27"/>
      <c r="C33" s="26"/>
      <c r="D33" s="96" t="s">
        <v>35</v>
      </c>
      <c r="E33" s="32" t="s">
        <v>36</v>
      </c>
      <c r="F33" s="97">
        <f>ROUND((SUM(BE124:BE148)),  2)</f>
        <v>0</v>
      </c>
      <c r="G33" s="98"/>
      <c r="H33" s="98"/>
      <c r="I33" s="99">
        <v>0.2</v>
      </c>
      <c r="J33" s="97">
        <f>ROUND(((SUM(BE124:BE148))*I33),  2)</f>
        <v>0</v>
      </c>
      <c r="K33" s="26"/>
      <c r="L33" s="39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</row>
    <row r="34" spans="1:31" s="2" customFormat="1" ht="14.45" customHeight="1">
      <c r="A34" s="26"/>
      <c r="B34" s="27"/>
      <c r="C34" s="26"/>
      <c r="D34" s="26"/>
      <c r="E34" s="32" t="s">
        <v>37</v>
      </c>
      <c r="F34" s="100">
        <f>ROUND((SUM(BF124:BF148)),  2)</f>
        <v>2926.3</v>
      </c>
      <c r="G34" s="26"/>
      <c r="H34" s="26"/>
      <c r="I34" s="101">
        <v>0.2</v>
      </c>
      <c r="J34" s="100">
        <f>ROUND(((SUM(BF124:BF148))*I34),  2)</f>
        <v>585.26</v>
      </c>
      <c r="K34" s="26"/>
      <c r="L34" s="39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</row>
    <row r="35" spans="1:31" s="2" customFormat="1" ht="14.45" hidden="1" customHeight="1">
      <c r="A35" s="26"/>
      <c r="B35" s="27"/>
      <c r="C35" s="26"/>
      <c r="D35" s="26"/>
      <c r="E35" s="23" t="s">
        <v>38</v>
      </c>
      <c r="F35" s="100">
        <f>ROUND((SUM(BG124:BG148)),  2)</f>
        <v>0</v>
      </c>
      <c r="G35" s="26"/>
      <c r="H35" s="26"/>
      <c r="I35" s="101">
        <v>0.2</v>
      </c>
      <c r="J35" s="100">
        <f>0</f>
        <v>0</v>
      </c>
      <c r="K35" s="26"/>
      <c r="L35" s="39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</row>
    <row r="36" spans="1:31" s="2" customFormat="1" ht="14.45" hidden="1" customHeight="1">
      <c r="A36" s="26"/>
      <c r="B36" s="27"/>
      <c r="C36" s="26"/>
      <c r="D36" s="26"/>
      <c r="E36" s="23" t="s">
        <v>39</v>
      </c>
      <c r="F36" s="100">
        <f>ROUND((SUM(BH124:BH148)),  2)</f>
        <v>0</v>
      </c>
      <c r="G36" s="26"/>
      <c r="H36" s="26"/>
      <c r="I36" s="101">
        <v>0.2</v>
      </c>
      <c r="J36" s="100">
        <f>0</f>
        <v>0</v>
      </c>
      <c r="K36" s="26"/>
      <c r="L36" s="39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</row>
    <row r="37" spans="1:31" s="2" customFormat="1" ht="14.45" hidden="1" customHeight="1">
      <c r="A37" s="26"/>
      <c r="B37" s="27"/>
      <c r="C37" s="26"/>
      <c r="D37" s="26"/>
      <c r="E37" s="32" t="s">
        <v>40</v>
      </c>
      <c r="F37" s="97">
        <f>ROUND((SUM(BI124:BI148)),  2)</f>
        <v>0</v>
      </c>
      <c r="G37" s="98"/>
      <c r="H37" s="98"/>
      <c r="I37" s="99">
        <v>0</v>
      </c>
      <c r="J37" s="97">
        <f>0</f>
        <v>0</v>
      </c>
      <c r="K37" s="26"/>
      <c r="L37" s="39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</row>
    <row r="38" spans="1:31" s="2" customFormat="1" ht="6.9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39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</row>
    <row r="39" spans="1:31" s="2" customFormat="1" ht="25.35" customHeight="1">
      <c r="A39" s="26"/>
      <c r="B39" s="27"/>
      <c r="C39" s="102"/>
      <c r="D39" s="103" t="s">
        <v>41</v>
      </c>
      <c r="E39" s="57"/>
      <c r="F39" s="57"/>
      <c r="G39" s="104" t="s">
        <v>42</v>
      </c>
      <c r="H39" s="105" t="s">
        <v>43</v>
      </c>
      <c r="I39" s="57"/>
      <c r="J39" s="106">
        <f>SUM(J30:J37)</f>
        <v>3511.5600000000004</v>
      </c>
      <c r="K39" s="107"/>
      <c r="L39" s="39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</row>
    <row r="40" spans="1:31" s="2" customFormat="1" ht="14.45" customHeight="1">
      <c r="A40" s="26"/>
      <c r="B40" s="27"/>
      <c r="C40" s="26"/>
      <c r="D40" s="26"/>
      <c r="E40" s="26"/>
      <c r="F40" s="26"/>
      <c r="G40" s="26"/>
      <c r="H40" s="26"/>
      <c r="I40" s="26"/>
      <c r="J40" s="26"/>
      <c r="K40" s="26"/>
      <c r="L40" s="39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39"/>
      <c r="D50" s="40" t="s">
        <v>44</v>
      </c>
      <c r="E50" s="41"/>
      <c r="F50" s="41"/>
      <c r="G50" s="40" t="s">
        <v>45</v>
      </c>
      <c r="H50" s="41"/>
      <c r="I50" s="41"/>
      <c r="J50" s="41"/>
      <c r="K50" s="41"/>
      <c r="L50" s="39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26"/>
      <c r="B61" s="27"/>
      <c r="C61" s="26"/>
      <c r="D61" s="42" t="s">
        <v>46</v>
      </c>
      <c r="E61" s="29"/>
      <c r="F61" s="108" t="s">
        <v>47</v>
      </c>
      <c r="G61" s="42" t="s">
        <v>46</v>
      </c>
      <c r="H61" s="29"/>
      <c r="I61" s="29"/>
      <c r="J61" s="109" t="s">
        <v>47</v>
      </c>
      <c r="K61" s="29"/>
      <c r="L61" s="39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26"/>
      <c r="B65" s="27"/>
      <c r="C65" s="26"/>
      <c r="D65" s="40" t="s">
        <v>48</v>
      </c>
      <c r="E65" s="43"/>
      <c r="F65" s="43"/>
      <c r="G65" s="40" t="s">
        <v>49</v>
      </c>
      <c r="H65" s="43"/>
      <c r="I65" s="43"/>
      <c r="J65" s="43"/>
      <c r="K65" s="43"/>
      <c r="L65" s="39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26"/>
      <c r="B76" s="27"/>
      <c r="C76" s="26"/>
      <c r="D76" s="42" t="s">
        <v>46</v>
      </c>
      <c r="E76" s="29"/>
      <c r="F76" s="108" t="s">
        <v>47</v>
      </c>
      <c r="G76" s="42" t="s">
        <v>46</v>
      </c>
      <c r="H76" s="29"/>
      <c r="I76" s="29"/>
      <c r="J76" s="109" t="s">
        <v>47</v>
      </c>
      <c r="K76" s="29"/>
      <c r="L76" s="39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</row>
    <row r="77" spans="1:31" s="2" customFormat="1" ht="14.45" customHeight="1">
      <c r="A77" s="26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</row>
    <row r="81" spans="1:47" s="2" customFormat="1" ht="6.95" customHeight="1">
      <c r="A81" s="26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</row>
    <row r="82" spans="1:47" s="2" customFormat="1" ht="24.95" customHeight="1">
      <c r="A82" s="26"/>
      <c r="B82" s="27"/>
      <c r="C82" s="18" t="s">
        <v>91</v>
      </c>
      <c r="D82" s="26"/>
      <c r="E82" s="26"/>
      <c r="F82" s="26"/>
      <c r="G82" s="26"/>
      <c r="H82" s="26"/>
      <c r="I82" s="26"/>
      <c r="J82" s="26"/>
      <c r="K82" s="26"/>
      <c r="L82" s="39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</row>
    <row r="83" spans="1:47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39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</row>
    <row r="84" spans="1:47" s="2" customFormat="1" ht="12" customHeight="1">
      <c r="A84" s="26"/>
      <c r="B84" s="27"/>
      <c r="C84" s="23" t="s">
        <v>13</v>
      </c>
      <c r="D84" s="26"/>
      <c r="E84" s="26"/>
      <c r="F84" s="26"/>
      <c r="G84" s="26"/>
      <c r="H84" s="26"/>
      <c r="I84" s="26"/>
      <c r="J84" s="26"/>
      <c r="K84" s="26"/>
      <c r="L84" s="39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</row>
    <row r="85" spans="1:47" s="2" customFormat="1" ht="26.25" customHeight="1">
      <c r="A85" s="26"/>
      <c r="B85" s="27"/>
      <c r="C85" s="26"/>
      <c r="D85" s="26"/>
      <c r="E85" s="209" t="str">
        <f>E7</f>
        <v xml:space="preserve">Kópia - 20240118 - Stavebné úpravy priestorov kultúrneho domu </v>
      </c>
      <c r="F85" s="210"/>
      <c r="G85" s="210"/>
      <c r="H85" s="210"/>
      <c r="I85" s="26"/>
      <c r="J85" s="26"/>
      <c r="K85" s="26"/>
      <c r="L85" s="39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</row>
    <row r="86" spans="1:47" s="2" customFormat="1" ht="12" customHeight="1">
      <c r="A86" s="26"/>
      <c r="B86" s="27"/>
      <c r="C86" s="23" t="s">
        <v>89</v>
      </c>
      <c r="D86" s="26"/>
      <c r="E86" s="26"/>
      <c r="F86" s="26"/>
      <c r="G86" s="26"/>
      <c r="H86" s="26"/>
      <c r="I86" s="26"/>
      <c r="J86" s="26"/>
      <c r="K86" s="26"/>
      <c r="L86" s="39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</row>
    <row r="87" spans="1:47" s="2" customFormat="1" ht="16.5" customHeight="1">
      <c r="A87" s="26"/>
      <c r="B87" s="27"/>
      <c r="C87" s="26"/>
      <c r="D87" s="26"/>
      <c r="E87" s="172" t="str">
        <f>E9</f>
        <v>2 - Vnútorné priečky a úp...</v>
      </c>
      <c r="F87" s="211"/>
      <c r="G87" s="211"/>
      <c r="H87" s="211"/>
      <c r="I87" s="26"/>
      <c r="J87" s="26"/>
      <c r="K87" s="26"/>
      <c r="L87" s="39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</row>
    <row r="88" spans="1:47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39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</row>
    <row r="89" spans="1:47" s="2" customFormat="1" ht="12" customHeight="1">
      <c r="A89" s="26"/>
      <c r="B89" s="27"/>
      <c r="C89" s="23" t="s">
        <v>16</v>
      </c>
      <c r="D89" s="26"/>
      <c r="E89" s="26"/>
      <c r="F89" s="21" t="str">
        <f>F12</f>
        <v xml:space="preserve"> </v>
      </c>
      <c r="G89" s="26"/>
      <c r="H89" s="26"/>
      <c r="I89" s="23" t="s">
        <v>18</v>
      </c>
      <c r="J89" s="52">
        <f>IF(J12="","",J12)</f>
        <v>45646</v>
      </c>
      <c r="K89" s="26"/>
      <c r="L89" s="39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</row>
    <row r="90" spans="1:47" s="2" customFormat="1" ht="6.95" customHeight="1">
      <c r="A90" s="26"/>
      <c r="B90" s="27"/>
      <c r="C90" s="26"/>
      <c r="D90" s="26"/>
      <c r="E90" s="26"/>
      <c r="F90" s="26"/>
      <c r="G90" s="26"/>
      <c r="H90" s="26"/>
      <c r="I90" s="26"/>
      <c r="J90" s="26"/>
      <c r="K90" s="26"/>
      <c r="L90" s="39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</row>
    <row r="91" spans="1:47" s="2" customFormat="1" ht="15.2" customHeight="1">
      <c r="A91" s="26"/>
      <c r="B91" s="27"/>
      <c r="C91" s="23" t="s">
        <v>19</v>
      </c>
      <c r="D91" s="26"/>
      <c r="E91" s="26"/>
      <c r="F91" s="21" t="str">
        <f>E15</f>
        <v xml:space="preserve"> </v>
      </c>
      <c r="G91" s="26"/>
      <c r="H91" s="26"/>
      <c r="I91" s="23" t="s">
        <v>26</v>
      </c>
      <c r="J91" s="24" t="str">
        <f>E21</f>
        <v xml:space="preserve"> </v>
      </c>
      <c r="K91" s="26"/>
      <c r="L91" s="39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</row>
    <row r="92" spans="1:47" s="2" customFormat="1" ht="15.2" customHeight="1">
      <c r="A92" s="26"/>
      <c r="B92" s="27"/>
      <c r="C92" s="23" t="s">
        <v>22</v>
      </c>
      <c r="D92" s="26"/>
      <c r="E92" s="26"/>
      <c r="F92" s="21" t="str">
        <f>IF(E18="","",E18)</f>
        <v xml:space="preserve">BETA FOUR s.r.o. </v>
      </c>
      <c r="G92" s="26"/>
      <c r="H92" s="26"/>
      <c r="I92" s="23" t="s">
        <v>28</v>
      </c>
      <c r="J92" s="24" t="str">
        <f>E24</f>
        <v>Peter Lesák</v>
      </c>
      <c r="K92" s="26"/>
      <c r="L92" s="39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</row>
    <row r="93" spans="1:47" s="2" customFormat="1" ht="10.35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39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</row>
    <row r="94" spans="1:47" s="2" customFormat="1" ht="29.25" customHeight="1">
      <c r="A94" s="26"/>
      <c r="B94" s="27"/>
      <c r="C94" s="110" t="s">
        <v>92</v>
      </c>
      <c r="D94" s="102"/>
      <c r="E94" s="102"/>
      <c r="F94" s="102"/>
      <c r="G94" s="102"/>
      <c r="H94" s="102"/>
      <c r="I94" s="102"/>
      <c r="J94" s="111" t="s">
        <v>93</v>
      </c>
      <c r="K94" s="102"/>
      <c r="L94" s="39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</row>
    <row r="95" spans="1:47" s="2" customFormat="1" ht="10.35" customHeight="1">
      <c r="A95" s="26"/>
      <c r="B95" s="27"/>
      <c r="C95" s="26"/>
      <c r="D95" s="26"/>
      <c r="E95" s="26"/>
      <c r="F95" s="26"/>
      <c r="G95" s="26"/>
      <c r="H95" s="26"/>
      <c r="I95" s="26"/>
      <c r="J95" s="26"/>
      <c r="K95" s="26"/>
      <c r="L95" s="39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</row>
    <row r="96" spans="1:47" s="2" customFormat="1" ht="22.9" customHeight="1">
      <c r="A96" s="26"/>
      <c r="B96" s="27"/>
      <c r="C96" s="112" t="s">
        <v>94</v>
      </c>
      <c r="D96" s="26"/>
      <c r="E96" s="26"/>
      <c r="F96" s="26"/>
      <c r="G96" s="26"/>
      <c r="H96" s="26"/>
      <c r="I96" s="26"/>
      <c r="J96" s="68">
        <f>J124</f>
        <v>2926.3000000000006</v>
      </c>
      <c r="K96" s="26"/>
      <c r="L96" s="39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U96" s="14" t="s">
        <v>95</v>
      </c>
    </row>
    <row r="97" spans="1:31" s="9" customFormat="1" ht="24.95" customHeight="1">
      <c r="B97" s="113"/>
      <c r="D97" s="114" t="s">
        <v>96</v>
      </c>
      <c r="E97" s="115"/>
      <c r="F97" s="115"/>
      <c r="G97" s="115"/>
      <c r="H97" s="115"/>
      <c r="I97" s="115"/>
      <c r="J97" s="116">
        <f>J125</f>
        <v>2349.4200000000005</v>
      </c>
      <c r="L97" s="113"/>
    </row>
    <row r="98" spans="1:31" s="10" customFormat="1" ht="19.899999999999999" customHeight="1">
      <c r="B98" s="117"/>
      <c r="D98" s="118" t="s">
        <v>189</v>
      </c>
      <c r="E98" s="119"/>
      <c r="F98" s="119"/>
      <c r="G98" s="119"/>
      <c r="H98" s="119"/>
      <c r="I98" s="119"/>
      <c r="J98" s="120">
        <f>J126</f>
        <v>778.97</v>
      </c>
      <c r="L98" s="117"/>
    </row>
    <row r="99" spans="1:31" s="10" customFormat="1" ht="19.899999999999999" customHeight="1">
      <c r="B99" s="117"/>
      <c r="D99" s="118" t="s">
        <v>97</v>
      </c>
      <c r="E99" s="119"/>
      <c r="F99" s="119"/>
      <c r="G99" s="119"/>
      <c r="H99" s="119"/>
      <c r="I99" s="119"/>
      <c r="J99" s="120">
        <f>J130</f>
        <v>1354.5</v>
      </c>
      <c r="L99" s="117"/>
    </row>
    <row r="100" spans="1:31" s="10" customFormat="1" ht="19.899999999999999" customHeight="1">
      <c r="B100" s="117"/>
      <c r="D100" s="118" t="s">
        <v>190</v>
      </c>
      <c r="E100" s="119"/>
      <c r="F100" s="119"/>
      <c r="G100" s="119"/>
      <c r="H100" s="119"/>
      <c r="I100" s="119"/>
      <c r="J100" s="120">
        <f>J135</f>
        <v>87.61</v>
      </c>
      <c r="L100" s="117"/>
    </row>
    <row r="101" spans="1:31" s="10" customFormat="1" ht="19.899999999999999" customHeight="1">
      <c r="B101" s="117"/>
      <c r="D101" s="118" t="s">
        <v>98</v>
      </c>
      <c r="E101" s="119"/>
      <c r="F101" s="119"/>
      <c r="G101" s="119"/>
      <c r="H101" s="119"/>
      <c r="I101" s="119"/>
      <c r="J101" s="120">
        <f>J137</f>
        <v>128.34</v>
      </c>
      <c r="L101" s="117"/>
    </row>
    <row r="102" spans="1:31" s="9" customFormat="1" ht="24.95" customHeight="1">
      <c r="B102" s="113"/>
      <c r="D102" s="114" t="s">
        <v>99</v>
      </c>
      <c r="E102" s="115"/>
      <c r="F102" s="115"/>
      <c r="G102" s="115"/>
      <c r="H102" s="115"/>
      <c r="I102" s="115"/>
      <c r="J102" s="116">
        <f>J139</f>
        <v>576.88</v>
      </c>
      <c r="L102" s="113"/>
    </row>
    <row r="103" spans="1:31" s="10" customFormat="1" ht="19.899999999999999" customHeight="1">
      <c r="B103" s="117"/>
      <c r="D103" s="118" t="s">
        <v>191</v>
      </c>
      <c r="E103" s="119"/>
      <c r="F103" s="119"/>
      <c r="G103" s="119"/>
      <c r="H103" s="119"/>
      <c r="I103" s="119"/>
      <c r="J103" s="120">
        <f>J140</f>
        <v>389.03</v>
      </c>
      <c r="L103" s="117"/>
    </row>
    <row r="104" spans="1:31" s="10" customFormat="1" ht="19.899999999999999" customHeight="1">
      <c r="B104" s="117"/>
      <c r="D104" s="118" t="s">
        <v>192</v>
      </c>
      <c r="E104" s="119"/>
      <c r="F104" s="119"/>
      <c r="G104" s="119"/>
      <c r="H104" s="119"/>
      <c r="I104" s="119"/>
      <c r="J104" s="120">
        <f>J146</f>
        <v>187.85</v>
      </c>
      <c r="L104" s="117"/>
    </row>
    <row r="105" spans="1:31" s="2" customFormat="1" ht="21.75" customHeight="1">
      <c r="A105" s="26"/>
      <c r="B105" s="27"/>
      <c r="C105" s="26"/>
      <c r="D105" s="26"/>
      <c r="E105" s="26"/>
      <c r="F105" s="26"/>
      <c r="G105" s="26"/>
      <c r="H105" s="26"/>
      <c r="I105" s="26"/>
      <c r="J105" s="26"/>
      <c r="K105" s="26"/>
      <c r="L105" s="39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</row>
    <row r="106" spans="1:31" s="2" customFormat="1" ht="6.95" customHeight="1">
      <c r="A106" s="26"/>
      <c r="B106" s="44"/>
      <c r="C106" s="45"/>
      <c r="D106" s="45"/>
      <c r="E106" s="45"/>
      <c r="F106" s="45"/>
      <c r="G106" s="45"/>
      <c r="H106" s="45"/>
      <c r="I106" s="45"/>
      <c r="J106" s="45"/>
      <c r="K106" s="45"/>
      <c r="L106" s="39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</row>
    <row r="110" spans="1:31" s="2" customFormat="1" ht="6.95" customHeight="1">
      <c r="A110" s="26"/>
      <c r="B110" s="46"/>
      <c r="C110" s="47"/>
      <c r="D110" s="47"/>
      <c r="E110" s="47"/>
      <c r="F110" s="47"/>
      <c r="G110" s="47"/>
      <c r="H110" s="47"/>
      <c r="I110" s="47"/>
      <c r="J110" s="47"/>
      <c r="K110" s="47"/>
      <c r="L110" s="39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</row>
    <row r="111" spans="1:31" s="2" customFormat="1" ht="24.95" customHeight="1">
      <c r="A111" s="26"/>
      <c r="B111" s="27"/>
      <c r="C111" s="18" t="s">
        <v>104</v>
      </c>
      <c r="D111" s="26"/>
      <c r="E111" s="26"/>
      <c r="F111" s="26"/>
      <c r="G111" s="26"/>
      <c r="H111" s="26"/>
      <c r="I111" s="26"/>
      <c r="J111" s="26"/>
      <c r="K111" s="26"/>
      <c r="L111" s="39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</row>
    <row r="112" spans="1:31" s="2" customFormat="1" ht="6.95" customHeight="1">
      <c r="A112" s="26"/>
      <c r="B112" s="27"/>
      <c r="C112" s="26"/>
      <c r="D112" s="26"/>
      <c r="E112" s="26"/>
      <c r="F112" s="26"/>
      <c r="G112" s="26"/>
      <c r="H112" s="26"/>
      <c r="I112" s="26"/>
      <c r="J112" s="26"/>
      <c r="K112" s="26"/>
      <c r="L112" s="39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</row>
    <row r="113" spans="1:65" s="2" customFormat="1" ht="12" customHeight="1">
      <c r="A113" s="26"/>
      <c r="B113" s="27"/>
      <c r="C113" s="23" t="s">
        <v>13</v>
      </c>
      <c r="D113" s="26"/>
      <c r="E113" s="26"/>
      <c r="F113" s="26"/>
      <c r="G113" s="26"/>
      <c r="H113" s="26"/>
      <c r="I113" s="26"/>
      <c r="J113" s="26"/>
      <c r="K113" s="26"/>
      <c r="L113" s="39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</row>
    <row r="114" spans="1:65" s="2" customFormat="1" ht="26.25" customHeight="1">
      <c r="A114" s="26"/>
      <c r="B114" s="27"/>
      <c r="C114" s="26"/>
      <c r="D114" s="26"/>
      <c r="E114" s="209" t="str">
        <f>E7</f>
        <v xml:space="preserve">Kópia - 20240118 - Stavebné úpravy priestorov kultúrneho domu </v>
      </c>
      <c r="F114" s="210"/>
      <c r="G114" s="210"/>
      <c r="H114" s="210"/>
      <c r="I114" s="26"/>
      <c r="J114" s="26"/>
      <c r="K114" s="26"/>
      <c r="L114" s="39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</row>
    <row r="115" spans="1:65" s="2" customFormat="1" ht="12" customHeight="1">
      <c r="A115" s="26"/>
      <c r="B115" s="27"/>
      <c r="C115" s="23" t="s">
        <v>89</v>
      </c>
      <c r="D115" s="26"/>
      <c r="E115" s="26"/>
      <c r="F115" s="26"/>
      <c r="G115" s="26"/>
      <c r="H115" s="26"/>
      <c r="I115" s="26"/>
      <c r="J115" s="26"/>
      <c r="K115" s="26"/>
      <c r="L115" s="39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</row>
    <row r="116" spans="1:65" s="2" customFormat="1" ht="16.5" customHeight="1">
      <c r="A116" s="26"/>
      <c r="B116" s="27"/>
      <c r="C116" s="26"/>
      <c r="D116" s="26"/>
      <c r="E116" s="172" t="str">
        <f>E9</f>
        <v>2 - Vnútorné priečky a úp...</v>
      </c>
      <c r="F116" s="211"/>
      <c r="G116" s="211"/>
      <c r="H116" s="211"/>
      <c r="I116" s="26"/>
      <c r="J116" s="26"/>
      <c r="K116" s="26"/>
      <c r="L116" s="39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</row>
    <row r="117" spans="1:65" s="2" customFormat="1" ht="6.95" customHeight="1">
      <c r="A117" s="26"/>
      <c r="B117" s="27"/>
      <c r="C117" s="26"/>
      <c r="D117" s="26"/>
      <c r="E117" s="26"/>
      <c r="F117" s="26"/>
      <c r="G117" s="26"/>
      <c r="H117" s="26"/>
      <c r="I117" s="26"/>
      <c r="J117" s="26"/>
      <c r="K117" s="26"/>
      <c r="L117" s="39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</row>
    <row r="118" spans="1:65" s="2" customFormat="1" ht="12" customHeight="1">
      <c r="A118" s="26"/>
      <c r="B118" s="27"/>
      <c r="C118" s="23" t="s">
        <v>16</v>
      </c>
      <c r="D118" s="26"/>
      <c r="E118" s="26"/>
      <c r="F118" s="21" t="str">
        <f>F12</f>
        <v xml:space="preserve"> </v>
      </c>
      <c r="G118" s="26"/>
      <c r="H118" s="26"/>
      <c r="I118" s="23" t="s">
        <v>18</v>
      </c>
      <c r="J118" s="52">
        <f>IF(J12="","",J12)</f>
        <v>45646</v>
      </c>
      <c r="K118" s="26"/>
      <c r="L118" s="39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</row>
    <row r="119" spans="1:65" s="2" customFormat="1" ht="6.95" customHeight="1">
      <c r="A119" s="26"/>
      <c r="B119" s="27"/>
      <c r="C119" s="26"/>
      <c r="D119" s="26"/>
      <c r="E119" s="26"/>
      <c r="F119" s="26"/>
      <c r="G119" s="26"/>
      <c r="H119" s="26"/>
      <c r="I119" s="26"/>
      <c r="J119" s="26"/>
      <c r="K119" s="26"/>
      <c r="L119" s="39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</row>
    <row r="120" spans="1:65" s="2" customFormat="1" ht="15.2" customHeight="1">
      <c r="A120" s="26"/>
      <c r="B120" s="27"/>
      <c r="C120" s="23" t="s">
        <v>19</v>
      </c>
      <c r="D120" s="26"/>
      <c r="E120" s="26"/>
      <c r="F120" s="21" t="str">
        <f>E15</f>
        <v xml:space="preserve"> </v>
      </c>
      <c r="G120" s="26"/>
      <c r="H120" s="26"/>
      <c r="I120" s="23" t="s">
        <v>26</v>
      </c>
      <c r="J120" s="24" t="str">
        <f>E21</f>
        <v xml:space="preserve"> </v>
      </c>
      <c r="K120" s="26"/>
      <c r="L120" s="39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</row>
    <row r="121" spans="1:65" s="2" customFormat="1" ht="15.2" customHeight="1">
      <c r="A121" s="26"/>
      <c r="B121" s="27"/>
      <c r="C121" s="23" t="s">
        <v>22</v>
      </c>
      <c r="D121" s="26"/>
      <c r="E121" s="26"/>
      <c r="F121" s="21" t="str">
        <f>IF(E18="","",E18)</f>
        <v xml:space="preserve">BETA FOUR s.r.o. </v>
      </c>
      <c r="G121" s="26"/>
      <c r="H121" s="26"/>
      <c r="I121" s="23" t="s">
        <v>28</v>
      </c>
      <c r="J121" s="24" t="str">
        <f>E24</f>
        <v>Peter Lesák</v>
      </c>
      <c r="K121" s="26"/>
      <c r="L121" s="39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</row>
    <row r="122" spans="1:65" s="2" customFormat="1" ht="10.35" customHeight="1">
      <c r="A122" s="26"/>
      <c r="B122" s="27"/>
      <c r="C122" s="26"/>
      <c r="D122" s="26"/>
      <c r="E122" s="26"/>
      <c r="F122" s="26"/>
      <c r="G122" s="26"/>
      <c r="H122" s="26"/>
      <c r="I122" s="26"/>
      <c r="J122" s="26"/>
      <c r="K122" s="26"/>
      <c r="L122" s="39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</row>
    <row r="123" spans="1:65" s="11" customFormat="1" ht="29.25" customHeight="1">
      <c r="A123" s="121"/>
      <c r="B123" s="122"/>
      <c r="C123" s="123" t="s">
        <v>105</v>
      </c>
      <c r="D123" s="124" t="s">
        <v>56</v>
      </c>
      <c r="E123" s="124" t="s">
        <v>52</v>
      </c>
      <c r="F123" s="124" t="s">
        <v>53</v>
      </c>
      <c r="G123" s="124" t="s">
        <v>106</v>
      </c>
      <c r="H123" s="124" t="s">
        <v>107</v>
      </c>
      <c r="I123" s="124" t="s">
        <v>108</v>
      </c>
      <c r="J123" s="125" t="s">
        <v>93</v>
      </c>
      <c r="K123" s="126" t="s">
        <v>109</v>
      </c>
      <c r="L123" s="127"/>
      <c r="M123" s="59" t="s">
        <v>1</v>
      </c>
      <c r="N123" s="60" t="s">
        <v>35</v>
      </c>
      <c r="O123" s="60" t="s">
        <v>110</v>
      </c>
      <c r="P123" s="60" t="s">
        <v>111</v>
      </c>
      <c r="Q123" s="60" t="s">
        <v>112</v>
      </c>
      <c r="R123" s="60" t="s">
        <v>113</v>
      </c>
      <c r="S123" s="60" t="s">
        <v>114</v>
      </c>
      <c r="T123" s="61" t="s">
        <v>115</v>
      </c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</row>
    <row r="124" spans="1:65" s="2" customFormat="1" ht="22.9" customHeight="1">
      <c r="A124" s="26"/>
      <c r="B124" s="27"/>
      <c r="C124" s="66" t="s">
        <v>94</v>
      </c>
      <c r="D124" s="26"/>
      <c r="E124" s="26"/>
      <c r="F124" s="26"/>
      <c r="G124" s="26"/>
      <c r="H124" s="26"/>
      <c r="I124" s="26"/>
      <c r="J124" s="128">
        <f>BK124</f>
        <v>2926.3000000000006</v>
      </c>
      <c r="K124" s="26"/>
      <c r="L124" s="27"/>
      <c r="M124" s="62"/>
      <c r="N124" s="53"/>
      <c r="O124" s="63"/>
      <c r="P124" s="129">
        <f>P125+P139</f>
        <v>0</v>
      </c>
      <c r="Q124" s="63"/>
      <c r="R124" s="129">
        <f>R125+R139</f>
        <v>0</v>
      </c>
      <c r="S124" s="63"/>
      <c r="T124" s="130">
        <f>T125+T139</f>
        <v>0</v>
      </c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T124" s="14" t="s">
        <v>70</v>
      </c>
      <c r="AU124" s="14" t="s">
        <v>95</v>
      </c>
      <c r="BK124" s="131">
        <f>BK125+BK139</f>
        <v>2926.3000000000006</v>
      </c>
    </row>
    <row r="125" spans="1:65" s="12" customFormat="1" ht="25.9" customHeight="1">
      <c r="B125" s="132"/>
      <c r="D125" s="133" t="s">
        <v>70</v>
      </c>
      <c r="E125" s="134" t="s">
        <v>116</v>
      </c>
      <c r="F125" s="134" t="s">
        <v>117</v>
      </c>
      <c r="J125" s="135">
        <f>BK125</f>
        <v>2349.4200000000005</v>
      </c>
      <c r="L125" s="132"/>
      <c r="M125" s="136"/>
      <c r="N125" s="137"/>
      <c r="O125" s="137"/>
      <c r="P125" s="138">
        <f>P126+P130+P135+P137</f>
        <v>0</v>
      </c>
      <c r="Q125" s="137"/>
      <c r="R125" s="138">
        <f>R126+R130+R135+R137</f>
        <v>0</v>
      </c>
      <c r="S125" s="137"/>
      <c r="T125" s="139">
        <f>T126+T130+T135+T137</f>
        <v>0</v>
      </c>
      <c r="AR125" s="133" t="s">
        <v>12</v>
      </c>
      <c r="AT125" s="140" t="s">
        <v>70</v>
      </c>
      <c r="AU125" s="140" t="s">
        <v>71</v>
      </c>
      <c r="AY125" s="133" t="s">
        <v>118</v>
      </c>
      <c r="BK125" s="141">
        <f>BK126+BK130+BK135+BK137</f>
        <v>2349.4200000000005</v>
      </c>
    </row>
    <row r="126" spans="1:65" s="12" customFormat="1" ht="22.9" customHeight="1">
      <c r="B126" s="132"/>
      <c r="D126" s="133" t="s">
        <v>70</v>
      </c>
      <c r="E126" s="142" t="s">
        <v>82</v>
      </c>
      <c r="F126" s="142" t="s">
        <v>193</v>
      </c>
      <c r="J126" s="143">
        <f>BK126</f>
        <v>778.97</v>
      </c>
      <c r="L126" s="132"/>
      <c r="M126" s="136"/>
      <c r="N126" s="137"/>
      <c r="O126" s="137"/>
      <c r="P126" s="138">
        <f>SUM(P127:P129)</f>
        <v>0</v>
      </c>
      <c r="Q126" s="137"/>
      <c r="R126" s="138">
        <f>SUM(R127:R129)</f>
        <v>0</v>
      </c>
      <c r="S126" s="137"/>
      <c r="T126" s="139">
        <f>SUM(T127:T129)</f>
        <v>0</v>
      </c>
      <c r="AR126" s="133" t="s">
        <v>12</v>
      </c>
      <c r="AT126" s="140" t="s">
        <v>70</v>
      </c>
      <c r="AU126" s="140" t="s">
        <v>12</v>
      </c>
      <c r="AY126" s="133" t="s">
        <v>118</v>
      </c>
      <c r="BK126" s="141">
        <f>SUM(BK127:BK129)</f>
        <v>778.97</v>
      </c>
    </row>
    <row r="127" spans="1:65" s="2" customFormat="1" ht="24.2" customHeight="1">
      <c r="A127" s="26"/>
      <c r="B127" s="144"/>
      <c r="C127" s="145" t="s">
        <v>82</v>
      </c>
      <c r="D127" s="145" t="s">
        <v>121</v>
      </c>
      <c r="E127" s="146" t="s">
        <v>194</v>
      </c>
      <c r="F127" s="147" t="s">
        <v>195</v>
      </c>
      <c r="G127" s="148" t="s">
        <v>196</v>
      </c>
      <c r="H127" s="149">
        <v>2</v>
      </c>
      <c r="I127" s="150">
        <v>20.32</v>
      </c>
      <c r="J127" s="150">
        <f>ROUND(I127*H127,2)</f>
        <v>40.64</v>
      </c>
      <c r="K127" s="151"/>
      <c r="L127" s="27"/>
      <c r="M127" s="152" t="s">
        <v>1</v>
      </c>
      <c r="N127" s="153" t="s">
        <v>37</v>
      </c>
      <c r="O127" s="154">
        <v>0</v>
      </c>
      <c r="P127" s="154">
        <f>O127*H127</f>
        <v>0</v>
      </c>
      <c r="Q127" s="154">
        <v>0</v>
      </c>
      <c r="R127" s="154">
        <f>Q127*H127</f>
        <v>0</v>
      </c>
      <c r="S127" s="154">
        <v>0</v>
      </c>
      <c r="T127" s="155">
        <f>S127*H127</f>
        <v>0</v>
      </c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R127" s="156" t="s">
        <v>85</v>
      </c>
      <c r="AT127" s="156" t="s">
        <v>121</v>
      </c>
      <c r="AU127" s="156" t="s">
        <v>79</v>
      </c>
      <c r="AY127" s="14" t="s">
        <v>118</v>
      </c>
      <c r="BE127" s="157">
        <f>IF(N127="základná",J127,0)</f>
        <v>0</v>
      </c>
      <c r="BF127" s="157">
        <f>IF(N127="znížená",J127,0)</f>
        <v>40.64</v>
      </c>
      <c r="BG127" s="157">
        <f>IF(N127="zákl. prenesená",J127,0)</f>
        <v>0</v>
      </c>
      <c r="BH127" s="157">
        <f>IF(N127="zníž. prenesená",J127,0)</f>
        <v>0</v>
      </c>
      <c r="BI127" s="157">
        <f>IF(N127="nulová",J127,0)</f>
        <v>0</v>
      </c>
      <c r="BJ127" s="14" t="s">
        <v>79</v>
      </c>
      <c r="BK127" s="157">
        <f>ROUND(I127*H127,2)</f>
        <v>40.64</v>
      </c>
      <c r="BL127" s="14" t="s">
        <v>85</v>
      </c>
      <c r="BM127" s="156" t="s">
        <v>79</v>
      </c>
    </row>
    <row r="128" spans="1:65" s="2" customFormat="1" ht="37.9" customHeight="1">
      <c r="A128" s="26"/>
      <c r="B128" s="144"/>
      <c r="C128" s="145" t="s">
        <v>12</v>
      </c>
      <c r="D128" s="145" t="s">
        <v>121</v>
      </c>
      <c r="E128" s="146" t="s">
        <v>197</v>
      </c>
      <c r="F128" s="147" t="s">
        <v>198</v>
      </c>
      <c r="G128" s="148" t="s">
        <v>124</v>
      </c>
      <c r="H128" s="149">
        <v>19.867999999999999</v>
      </c>
      <c r="I128" s="150">
        <v>36.409999999999997</v>
      </c>
      <c r="J128" s="150">
        <f>ROUND(I128*H128,2)</f>
        <v>723.39</v>
      </c>
      <c r="K128" s="151"/>
      <c r="L128" s="27"/>
      <c r="M128" s="152" t="s">
        <v>1</v>
      </c>
      <c r="N128" s="153" t="s">
        <v>37</v>
      </c>
      <c r="O128" s="154">
        <v>0</v>
      </c>
      <c r="P128" s="154">
        <f>O128*H128</f>
        <v>0</v>
      </c>
      <c r="Q128" s="154">
        <v>0</v>
      </c>
      <c r="R128" s="154">
        <f>Q128*H128</f>
        <v>0</v>
      </c>
      <c r="S128" s="154">
        <v>0</v>
      </c>
      <c r="T128" s="155">
        <f>S128*H128</f>
        <v>0</v>
      </c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R128" s="156" t="s">
        <v>85</v>
      </c>
      <c r="AT128" s="156" t="s">
        <v>121</v>
      </c>
      <c r="AU128" s="156" t="s">
        <v>79</v>
      </c>
      <c r="AY128" s="14" t="s">
        <v>118</v>
      </c>
      <c r="BE128" s="157">
        <f>IF(N128="základná",J128,0)</f>
        <v>0</v>
      </c>
      <c r="BF128" s="157">
        <f>IF(N128="znížená",J128,0)</f>
        <v>723.39</v>
      </c>
      <c r="BG128" s="157">
        <f>IF(N128="zákl. prenesená",J128,0)</f>
        <v>0</v>
      </c>
      <c r="BH128" s="157">
        <f>IF(N128="zníž. prenesená",J128,0)</f>
        <v>0</v>
      </c>
      <c r="BI128" s="157">
        <f>IF(N128="nulová",J128,0)</f>
        <v>0</v>
      </c>
      <c r="BJ128" s="14" t="s">
        <v>79</v>
      </c>
      <c r="BK128" s="157">
        <f>ROUND(I128*H128,2)</f>
        <v>723.39</v>
      </c>
      <c r="BL128" s="14" t="s">
        <v>85</v>
      </c>
      <c r="BM128" s="156" t="s">
        <v>85</v>
      </c>
    </row>
    <row r="129" spans="1:65" s="2" customFormat="1" ht="24.2" customHeight="1">
      <c r="A129" s="26"/>
      <c r="B129" s="144"/>
      <c r="C129" s="145" t="s">
        <v>79</v>
      </c>
      <c r="D129" s="145" t="s">
        <v>121</v>
      </c>
      <c r="E129" s="146" t="s">
        <v>199</v>
      </c>
      <c r="F129" s="147" t="s">
        <v>200</v>
      </c>
      <c r="G129" s="148" t="s">
        <v>155</v>
      </c>
      <c r="H129" s="149">
        <v>6.2</v>
      </c>
      <c r="I129" s="150">
        <v>2.41</v>
      </c>
      <c r="J129" s="150">
        <f>ROUND(I129*H129,2)</f>
        <v>14.94</v>
      </c>
      <c r="K129" s="151"/>
      <c r="L129" s="27"/>
      <c r="M129" s="152" t="s">
        <v>1</v>
      </c>
      <c r="N129" s="153" t="s">
        <v>37</v>
      </c>
      <c r="O129" s="154">
        <v>0</v>
      </c>
      <c r="P129" s="154">
        <f>O129*H129</f>
        <v>0</v>
      </c>
      <c r="Q129" s="154">
        <v>0</v>
      </c>
      <c r="R129" s="154">
        <f>Q129*H129</f>
        <v>0</v>
      </c>
      <c r="S129" s="154">
        <v>0</v>
      </c>
      <c r="T129" s="155">
        <f>S129*H129</f>
        <v>0</v>
      </c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R129" s="156" t="s">
        <v>85</v>
      </c>
      <c r="AT129" s="156" t="s">
        <v>121</v>
      </c>
      <c r="AU129" s="156" t="s">
        <v>79</v>
      </c>
      <c r="AY129" s="14" t="s">
        <v>118</v>
      </c>
      <c r="BE129" s="157">
        <f>IF(N129="základná",J129,0)</f>
        <v>0</v>
      </c>
      <c r="BF129" s="157">
        <f>IF(N129="znížená",J129,0)</f>
        <v>14.94</v>
      </c>
      <c r="BG129" s="157">
        <f>IF(N129="zákl. prenesená",J129,0)</f>
        <v>0</v>
      </c>
      <c r="BH129" s="157">
        <f>IF(N129="zníž. prenesená",J129,0)</f>
        <v>0</v>
      </c>
      <c r="BI129" s="157">
        <f>IF(N129="nulová",J129,0)</f>
        <v>0</v>
      </c>
      <c r="BJ129" s="14" t="s">
        <v>79</v>
      </c>
      <c r="BK129" s="157">
        <f>ROUND(I129*H129,2)</f>
        <v>14.94</v>
      </c>
      <c r="BL129" s="14" t="s">
        <v>85</v>
      </c>
      <c r="BM129" s="156" t="s">
        <v>119</v>
      </c>
    </row>
    <row r="130" spans="1:65" s="12" customFormat="1" ht="22.9" customHeight="1">
      <c r="B130" s="132"/>
      <c r="D130" s="133" t="s">
        <v>70</v>
      </c>
      <c r="E130" s="142" t="s">
        <v>119</v>
      </c>
      <c r="F130" s="142" t="s">
        <v>120</v>
      </c>
      <c r="J130" s="143">
        <f>BK130</f>
        <v>1354.5</v>
      </c>
      <c r="L130" s="132"/>
      <c r="M130" s="136"/>
      <c r="N130" s="137"/>
      <c r="O130" s="137"/>
      <c r="P130" s="138">
        <f>SUM(P131:P134)</f>
        <v>0</v>
      </c>
      <c r="Q130" s="137"/>
      <c r="R130" s="138">
        <f>SUM(R131:R134)</f>
        <v>0</v>
      </c>
      <c r="S130" s="137"/>
      <c r="T130" s="139">
        <f>SUM(T131:T134)</f>
        <v>0</v>
      </c>
      <c r="AR130" s="133" t="s">
        <v>12</v>
      </c>
      <c r="AT130" s="140" t="s">
        <v>70</v>
      </c>
      <c r="AU130" s="140" t="s">
        <v>12</v>
      </c>
      <c r="AY130" s="133" t="s">
        <v>118</v>
      </c>
      <c r="BK130" s="141">
        <f>SUM(BK131:BK134)</f>
        <v>1354.5</v>
      </c>
    </row>
    <row r="131" spans="1:65" s="2" customFormat="1" ht="24.2" customHeight="1">
      <c r="A131" s="26"/>
      <c r="B131" s="144"/>
      <c r="C131" s="145" t="s">
        <v>85</v>
      </c>
      <c r="D131" s="145" t="s">
        <v>121</v>
      </c>
      <c r="E131" s="146" t="s">
        <v>201</v>
      </c>
      <c r="F131" s="147" t="s">
        <v>202</v>
      </c>
      <c r="G131" s="148" t="s">
        <v>124</v>
      </c>
      <c r="H131" s="149">
        <v>1.92</v>
      </c>
      <c r="I131" s="150">
        <v>2.3199999999999998</v>
      </c>
      <c r="J131" s="150">
        <f>ROUND(I131*H131,2)</f>
        <v>4.45</v>
      </c>
      <c r="K131" s="151"/>
      <c r="L131" s="27"/>
      <c r="M131" s="152" t="s">
        <v>1</v>
      </c>
      <c r="N131" s="153" t="s">
        <v>37</v>
      </c>
      <c r="O131" s="154">
        <v>0</v>
      </c>
      <c r="P131" s="154">
        <f>O131*H131</f>
        <v>0</v>
      </c>
      <c r="Q131" s="154">
        <v>0</v>
      </c>
      <c r="R131" s="154">
        <f>Q131*H131</f>
        <v>0</v>
      </c>
      <c r="S131" s="154">
        <v>0</v>
      </c>
      <c r="T131" s="155">
        <f>S131*H131</f>
        <v>0</v>
      </c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R131" s="156" t="s">
        <v>85</v>
      </c>
      <c r="AT131" s="156" t="s">
        <v>121</v>
      </c>
      <c r="AU131" s="156" t="s">
        <v>79</v>
      </c>
      <c r="AY131" s="14" t="s">
        <v>118</v>
      </c>
      <c r="BE131" s="157">
        <f>IF(N131="základná",J131,0)</f>
        <v>0</v>
      </c>
      <c r="BF131" s="157">
        <f>IF(N131="znížená",J131,0)</f>
        <v>4.45</v>
      </c>
      <c r="BG131" s="157">
        <f>IF(N131="zákl. prenesená",J131,0)</f>
        <v>0</v>
      </c>
      <c r="BH131" s="157">
        <f>IF(N131="zníž. prenesená",J131,0)</f>
        <v>0</v>
      </c>
      <c r="BI131" s="157">
        <f>IF(N131="nulová",J131,0)</f>
        <v>0</v>
      </c>
      <c r="BJ131" s="14" t="s">
        <v>79</v>
      </c>
      <c r="BK131" s="157">
        <f>ROUND(I131*H131,2)</f>
        <v>4.45</v>
      </c>
      <c r="BL131" s="14" t="s">
        <v>85</v>
      </c>
      <c r="BM131" s="156" t="s">
        <v>129</v>
      </c>
    </row>
    <row r="132" spans="1:65" s="2" customFormat="1" ht="24.2" customHeight="1">
      <c r="A132" s="26"/>
      <c r="B132" s="144"/>
      <c r="C132" s="145" t="s">
        <v>135</v>
      </c>
      <c r="D132" s="145" t="s">
        <v>121</v>
      </c>
      <c r="E132" s="146" t="s">
        <v>203</v>
      </c>
      <c r="F132" s="147" t="s">
        <v>204</v>
      </c>
      <c r="G132" s="148" t="s">
        <v>124</v>
      </c>
      <c r="H132" s="149">
        <v>41.286000000000001</v>
      </c>
      <c r="I132" s="150">
        <v>6.55</v>
      </c>
      <c r="J132" s="150">
        <f>ROUND(I132*H132,2)</f>
        <v>270.42</v>
      </c>
      <c r="K132" s="151"/>
      <c r="L132" s="27"/>
      <c r="M132" s="152" t="s">
        <v>1</v>
      </c>
      <c r="N132" s="153" t="s">
        <v>37</v>
      </c>
      <c r="O132" s="154">
        <v>0</v>
      </c>
      <c r="P132" s="154">
        <f>O132*H132</f>
        <v>0</v>
      </c>
      <c r="Q132" s="154">
        <v>0</v>
      </c>
      <c r="R132" s="154">
        <f>Q132*H132</f>
        <v>0</v>
      </c>
      <c r="S132" s="154">
        <v>0</v>
      </c>
      <c r="T132" s="155">
        <f>S132*H132</f>
        <v>0</v>
      </c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R132" s="156" t="s">
        <v>85</v>
      </c>
      <c r="AT132" s="156" t="s">
        <v>121</v>
      </c>
      <c r="AU132" s="156" t="s">
        <v>79</v>
      </c>
      <c r="AY132" s="14" t="s">
        <v>118</v>
      </c>
      <c r="BE132" s="157">
        <f>IF(N132="základná",J132,0)</f>
        <v>0</v>
      </c>
      <c r="BF132" s="157">
        <f>IF(N132="znížená",J132,0)</f>
        <v>270.42</v>
      </c>
      <c r="BG132" s="157">
        <f>IF(N132="zákl. prenesená",J132,0)</f>
        <v>0</v>
      </c>
      <c r="BH132" s="157">
        <f>IF(N132="zníž. prenesená",J132,0)</f>
        <v>0</v>
      </c>
      <c r="BI132" s="157">
        <f>IF(N132="nulová",J132,0)</f>
        <v>0</v>
      </c>
      <c r="BJ132" s="14" t="s">
        <v>79</v>
      </c>
      <c r="BK132" s="157">
        <f>ROUND(I132*H132,2)</f>
        <v>270.42</v>
      </c>
      <c r="BL132" s="14" t="s">
        <v>85</v>
      </c>
      <c r="BM132" s="156" t="s">
        <v>138</v>
      </c>
    </row>
    <row r="133" spans="1:65" s="2" customFormat="1" ht="16.5" customHeight="1">
      <c r="A133" s="26"/>
      <c r="B133" s="144"/>
      <c r="C133" s="145" t="s">
        <v>205</v>
      </c>
      <c r="D133" s="145" t="s">
        <v>121</v>
      </c>
      <c r="E133" s="146" t="s">
        <v>206</v>
      </c>
      <c r="F133" s="147" t="s">
        <v>207</v>
      </c>
      <c r="G133" s="148" t="s">
        <v>124</v>
      </c>
      <c r="H133" s="149">
        <v>41.286000000000001</v>
      </c>
      <c r="I133" s="150">
        <v>17.47</v>
      </c>
      <c r="J133" s="150">
        <f>ROUND(I133*H133,2)</f>
        <v>721.27</v>
      </c>
      <c r="K133" s="151"/>
      <c r="L133" s="27"/>
      <c r="M133" s="152" t="s">
        <v>1</v>
      </c>
      <c r="N133" s="153" t="s">
        <v>37</v>
      </c>
      <c r="O133" s="154">
        <v>0</v>
      </c>
      <c r="P133" s="154">
        <f>O133*H133</f>
        <v>0</v>
      </c>
      <c r="Q133" s="154">
        <v>0</v>
      </c>
      <c r="R133" s="154">
        <f>Q133*H133</f>
        <v>0</v>
      </c>
      <c r="S133" s="154">
        <v>0</v>
      </c>
      <c r="T133" s="155">
        <f>S133*H133</f>
        <v>0</v>
      </c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R133" s="156" t="s">
        <v>85</v>
      </c>
      <c r="AT133" s="156" t="s">
        <v>121</v>
      </c>
      <c r="AU133" s="156" t="s">
        <v>79</v>
      </c>
      <c r="AY133" s="14" t="s">
        <v>118</v>
      </c>
      <c r="BE133" s="157">
        <f>IF(N133="základná",J133,0)</f>
        <v>0</v>
      </c>
      <c r="BF133" s="157">
        <f>IF(N133="znížená",J133,0)</f>
        <v>721.27</v>
      </c>
      <c r="BG133" s="157">
        <f>IF(N133="zákl. prenesená",J133,0)</f>
        <v>0</v>
      </c>
      <c r="BH133" s="157">
        <f>IF(N133="zníž. prenesená",J133,0)</f>
        <v>0</v>
      </c>
      <c r="BI133" s="157">
        <f>IF(N133="nulová",J133,0)</f>
        <v>0</v>
      </c>
      <c r="BJ133" s="14" t="s">
        <v>79</v>
      </c>
      <c r="BK133" s="157">
        <f>ROUND(I133*H133,2)</f>
        <v>721.27</v>
      </c>
      <c r="BL133" s="14" t="s">
        <v>85</v>
      </c>
      <c r="BM133" s="156" t="s">
        <v>141</v>
      </c>
    </row>
    <row r="134" spans="1:65" s="2" customFormat="1" ht="16.5" customHeight="1">
      <c r="A134" s="26"/>
      <c r="B134" s="144"/>
      <c r="C134" s="145" t="s">
        <v>119</v>
      </c>
      <c r="D134" s="145" t="s">
        <v>121</v>
      </c>
      <c r="E134" s="146" t="s">
        <v>208</v>
      </c>
      <c r="F134" s="147" t="s">
        <v>209</v>
      </c>
      <c r="G134" s="148" t="s">
        <v>124</v>
      </c>
      <c r="H134" s="149">
        <v>41.286000000000001</v>
      </c>
      <c r="I134" s="150">
        <v>8.68</v>
      </c>
      <c r="J134" s="150">
        <f>ROUND(I134*H134,2)</f>
        <v>358.36</v>
      </c>
      <c r="K134" s="151"/>
      <c r="L134" s="27"/>
      <c r="M134" s="152" t="s">
        <v>1</v>
      </c>
      <c r="N134" s="153" t="s">
        <v>37</v>
      </c>
      <c r="O134" s="154">
        <v>0</v>
      </c>
      <c r="P134" s="154">
        <f>O134*H134</f>
        <v>0</v>
      </c>
      <c r="Q134" s="154">
        <v>0</v>
      </c>
      <c r="R134" s="154">
        <f>Q134*H134</f>
        <v>0</v>
      </c>
      <c r="S134" s="154">
        <v>0</v>
      </c>
      <c r="T134" s="155">
        <f>S134*H134</f>
        <v>0</v>
      </c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R134" s="156" t="s">
        <v>85</v>
      </c>
      <c r="AT134" s="156" t="s">
        <v>121</v>
      </c>
      <c r="AU134" s="156" t="s">
        <v>79</v>
      </c>
      <c r="AY134" s="14" t="s">
        <v>118</v>
      </c>
      <c r="BE134" s="157">
        <f>IF(N134="základná",J134,0)</f>
        <v>0</v>
      </c>
      <c r="BF134" s="157">
        <f>IF(N134="znížená",J134,0)</f>
        <v>358.36</v>
      </c>
      <c r="BG134" s="157">
        <f>IF(N134="zákl. prenesená",J134,0)</f>
        <v>0</v>
      </c>
      <c r="BH134" s="157">
        <f>IF(N134="zníž. prenesená",J134,0)</f>
        <v>0</v>
      </c>
      <c r="BI134" s="157">
        <f>IF(N134="nulová",J134,0)</f>
        <v>0</v>
      </c>
      <c r="BJ134" s="14" t="s">
        <v>79</v>
      </c>
      <c r="BK134" s="157">
        <f>ROUND(I134*H134,2)</f>
        <v>358.36</v>
      </c>
      <c r="BL134" s="14" t="s">
        <v>85</v>
      </c>
      <c r="BM134" s="156" t="s">
        <v>148</v>
      </c>
    </row>
    <row r="135" spans="1:65" s="12" customFormat="1" ht="22.9" customHeight="1">
      <c r="B135" s="132"/>
      <c r="D135" s="133" t="s">
        <v>70</v>
      </c>
      <c r="E135" s="142" t="s">
        <v>157</v>
      </c>
      <c r="F135" s="142" t="s">
        <v>210</v>
      </c>
      <c r="J135" s="143">
        <f>BK135</f>
        <v>87.61</v>
      </c>
      <c r="L135" s="132"/>
      <c r="M135" s="136"/>
      <c r="N135" s="137"/>
      <c r="O135" s="137"/>
      <c r="P135" s="138">
        <f>P136</f>
        <v>0</v>
      </c>
      <c r="Q135" s="137"/>
      <c r="R135" s="138">
        <f>R136</f>
        <v>0</v>
      </c>
      <c r="S135" s="137"/>
      <c r="T135" s="139">
        <f>T136</f>
        <v>0</v>
      </c>
      <c r="AR135" s="133" t="s">
        <v>12</v>
      </c>
      <c r="AT135" s="140" t="s">
        <v>70</v>
      </c>
      <c r="AU135" s="140" t="s">
        <v>12</v>
      </c>
      <c r="AY135" s="133" t="s">
        <v>118</v>
      </c>
      <c r="BK135" s="141">
        <f>BK136</f>
        <v>87.61</v>
      </c>
    </row>
    <row r="136" spans="1:65" s="2" customFormat="1" ht="24.2" customHeight="1">
      <c r="A136" s="26"/>
      <c r="B136" s="144"/>
      <c r="C136" s="145" t="s">
        <v>138</v>
      </c>
      <c r="D136" s="145" t="s">
        <v>121</v>
      </c>
      <c r="E136" s="146" t="s">
        <v>211</v>
      </c>
      <c r="F136" s="147" t="s">
        <v>212</v>
      </c>
      <c r="G136" s="148" t="s">
        <v>124</v>
      </c>
      <c r="H136" s="149">
        <v>15.29</v>
      </c>
      <c r="I136" s="150">
        <v>5.73</v>
      </c>
      <c r="J136" s="150">
        <f>ROUND(I136*H136,2)</f>
        <v>87.61</v>
      </c>
      <c r="K136" s="151"/>
      <c r="L136" s="27"/>
      <c r="M136" s="152" t="s">
        <v>1</v>
      </c>
      <c r="N136" s="153" t="s">
        <v>37</v>
      </c>
      <c r="O136" s="154">
        <v>0</v>
      </c>
      <c r="P136" s="154">
        <f>O136*H136</f>
        <v>0</v>
      </c>
      <c r="Q136" s="154">
        <v>0</v>
      </c>
      <c r="R136" s="154">
        <f>Q136*H136</f>
        <v>0</v>
      </c>
      <c r="S136" s="154">
        <v>0</v>
      </c>
      <c r="T136" s="155">
        <f>S136*H136</f>
        <v>0</v>
      </c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R136" s="156" t="s">
        <v>85</v>
      </c>
      <c r="AT136" s="156" t="s">
        <v>121</v>
      </c>
      <c r="AU136" s="156" t="s">
        <v>79</v>
      </c>
      <c r="AY136" s="14" t="s">
        <v>118</v>
      </c>
      <c r="BE136" s="157">
        <f>IF(N136="základná",J136,0)</f>
        <v>0</v>
      </c>
      <c r="BF136" s="157">
        <f>IF(N136="znížená",J136,0)</f>
        <v>87.61</v>
      </c>
      <c r="BG136" s="157">
        <f>IF(N136="zákl. prenesená",J136,0)</f>
        <v>0</v>
      </c>
      <c r="BH136" s="157">
        <f>IF(N136="zníž. prenesená",J136,0)</f>
        <v>0</v>
      </c>
      <c r="BI136" s="157">
        <f>IF(N136="nulová",J136,0)</f>
        <v>0</v>
      </c>
      <c r="BJ136" s="14" t="s">
        <v>79</v>
      </c>
      <c r="BK136" s="157">
        <f>ROUND(I136*H136,2)</f>
        <v>87.61</v>
      </c>
      <c r="BL136" s="14" t="s">
        <v>85</v>
      </c>
      <c r="BM136" s="156" t="s">
        <v>156</v>
      </c>
    </row>
    <row r="137" spans="1:65" s="12" customFormat="1" ht="22.9" customHeight="1">
      <c r="B137" s="132"/>
      <c r="D137" s="133" t="s">
        <v>70</v>
      </c>
      <c r="E137" s="142" t="s">
        <v>142</v>
      </c>
      <c r="F137" s="142" t="s">
        <v>143</v>
      </c>
      <c r="J137" s="143">
        <f>BK137</f>
        <v>128.34</v>
      </c>
      <c r="L137" s="132"/>
      <c r="M137" s="136"/>
      <c r="N137" s="137"/>
      <c r="O137" s="137"/>
      <c r="P137" s="138">
        <f>P138</f>
        <v>0</v>
      </c>
      <c r="Q137" s="137"/>
      <c r="R137" s="138">
        <f>R138</f>
        <v>0</v>
      </c>
      <c r="S137" s="137"/>
      <c r="T137" s="139">
        <f>T138</f>
        <v>0</v>
      </c>
      <c r="AR137" s="133" t="s">
        <v>12</v>
      </c>
      <c r="AT137" s="140" t="s">
        <v>70</v>
      </c>
      <c r="AU137" s="140" t="s">
        <v>12</v>
      </c>
      <c r="AY137" s="133" t="s">
        <v>118</v>
      </c>
      <c r="BK137" s="141">
        <f>BK138</f>
        <v>128.34</v>
      </c>
    </row>
    <row r="138" spans="1:65" s="2" customFormat="1" ht="24.2" customHeight="1">
      <c r="A138" s="26"/>
      <c r="B138" s="144"/>
      <c r="C138" s="145" t="s">
        <v>213</v>
      </c>
      <c r="D138" s="145" t="s">
        <v>121</v>
      </c>
      <c r="E138" s="146" t="s">
        <v>145</v>
      </c>
      <c r="F138" s="147" t="s">
        <v>146</v>
      </c>
      <c r="G138" s="148" t="s">
        <v>147</v>
      </c>
      <c r="H138" s="149">
        <v>2.645</v>
      </c>
      <c r="I138" s="150">
        <v>48.52</v>
      </c>
      <c r="J138" s="150">
        <f>ROUND(I138*H138,2)</f>
        <v>128.34</v>
      </c>
      <c r="K138" s="151"/>
      <c r="L138" s="27"/>
      <c r="M138" s="152" t="s">
        <v>1</v>
      </c>
      <c r="N138" s="153" t="s">
        <v>37</v>
      </c>
      <c r="O138" s="154">
        <v>0</v>
      </c>
      <c r="P138" s="154">
        <f>O138*H138</f>
        <v>0</v>
      </c>
      <c r="Q138" s="154">
        <v>0</v>
      </c>
      <c r="R138" s="154">
        <f>Q138*H138</f>
        <v>0</v>
      </c>
      <c r="S138" s="154">
        <v>0</v>
      </c>
      <c r="T138" s="155">
        <f>S138*H138</f>
        <v>0</v>
      </c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R138" s="156" t="s">
        <v>85</v>
      </c>
      <c r="AT138" s="156" t="s">
        <v>121</v>
      </c>
      <c r="AU138" s="156" t="s">
        <v>79</v>
      </c>
      <c r="AY138" s="14" t="s">
        <v>118</v>
      </c>
      <c r="BE138" s="157">
        <f>IF(N138="základná",J138,0)</f>
        <v>0</v>
      </c>
      <c r="BF138" s="157">
        <f>IF(N138="znížená",J138,0)</f>
        <v>128.34</v>
      </c>
      <c r="BG138" s="157">
        <f>IF(N138="zákl. prenesená",J138,0)</f>
        <v>0</v>
      </c>
      <c r="BH138" s="157">
        <f>IF(N138="zníž. prenesená",J138,0)</f>
        <v>0</v>
      </c>
      <c r="BI138" s="157">
        <f>IF(N138="nulová",J138,0)</f>
        <v>0</v>
      </c>
      <c r="BJ138" s="14" t="s">
        <v>79</v>
      </c>
      <c r="BK138" s="157">
        <f>ROUND(I138*H138,2)</f>
        <v>128.34</v>
      </c>
      <c r="BL138" s="14" t="s">
        <v>85</v>
      </c>
      <c r="BM138" s="156" t="s">
        <v>160</v>
      </c>
    </row>
    <row r="139" spans="1:65" s="12" customFormat="1" ht="25.9" customHeight="1">
      <c r="B139" s="132"/>
      <c r="D139" s="133" t="s">
        <v>70</v>
      </c>
      <c r="E139" s="134" t="s">
        <v>149</v>
      </c>
      <c r="F139" s="134" t="s">
        <v>150</v>
      </c>
      <c r="J139" s="135">
        <f>BK139</f>
        <v>576.88</v>
      </c>
      <c r="L139" s="132"/>
      <c r="M139" s="136"/>
      <c r="N139" s="137"/>
      <c r="O139" s="137"/>
      <c r="P139" s="138">
        <f>P140+P146</f>
        <v>0</v>
      </c>
      <c r="Q139" s="137"/>
      <c r="R139" s="138">
        <f>R140+R146</f>
        <v>0</v>
      </c>
      <c r="S139" s="137"/>
      <c r="T139" s="139">
        <f>T140+T146</f>
        <v>0</v>
      </c>
      <c r="AR139" s="133" t="s">
        <v>79</v>
      </c>
      <c r="AT139" s="140" t="s">
        <v>70</v>
      </c>
      <c r="AU139" s="140" t="s">
        <v>71</v>
      </c>
      <c r="AY139" s="133" t="s">
        <v>118</v>
      </c>
      <c r="BK139" s="141">
        <f>BK140+BK146</f>
        <v>576.88</v>
      </c>
    </row>
    <row r="140" spans="1:65" s="12" customFormat="1" ht="22.9" customHeight="1">
      <c r="B140" s="132"/>
      <c r="D140" s="133" t="s">
        <v>70</v>
      </c>
      <c r="E140" s="142" t="s">
        <v>214</v>
      </c>
      <c r="F140" s="142" t="s">
        <v>215</v>
      </c>
      <c r="J140" s="143">
        <f>BK140</f>
        <v>389.03</v>
      </c>
      <c r="L140" s="132"/>
      <c r="M140" s="136"/>
      <c r="N140" s="137"/>
      <c r="O140" s="137"/>
      <c r="P140" s="138">
        <f>SUM(P141:P145)</f>
        <v>0</v>
      </c>
      <c r="Q140" s="137"/>
      <c r="R140" s="138">
        <f>SUM(R141:R145)</f>
        <v>0</v>
      </c>
      <c r="S140" s="137"/>
      <c r="T140" s="139">
        <f>SUM(T141:T145)</f>
        <v>0</v>
      </c>
      <c r="AR140" s="133" t="s">
        <v>79</v>
      </c>
      <c r="AT140" s="140" t="s">
        <v>70</v>
      </c>
      <c r="AU140" s="140" t="s">
        <v>12</v>
      </c>
      <c r="AY140" s="133" t="s">
        <v>118</v>
      </c>
      <c r="BK140" s="141">
        <f>SUM(BK141:BK145)</f>
        <v>389.03</v>
      </c>
    </row>
    <row r="141" spans="1:65" s="2" customFormat="1" ht="33" customHeight="1">
      <c r="A141" s="26"/>
      <c r="B141" s="144"/>
      <c r="C141" s="145" t="s">
        <v>148</v>
      </c>
      <c r="D141" s="145" t="s">
        <v>121</v>
      </c>
      <c r="E141" s="146" t="s">
        <v>216</v>
      </c>
      <c r="F141" s="147" t="s">
        <v>217</v>
      </c>
      <c r="G141" s="148" t="s">
        <v>196</v>
      </c>
      <c r="H141" s="149">
        <v>1</v>
      </c>
      <c r="I141" s="150">
        <v>26.83</v>
      </c>
      <c r="J141" s="150">
        <f>ROUND(I141*H141,2)</f>
        <v>26.83</v>
      </c>
      <c r="K141" s="151"/>
      <c r="L141" s="27"/>
      <c r="M141" s="152" t="s">
        <v>1</v>
      </c>
      <c r="N141" s="153" t="s">
        <v>37</v>
      </c>
      <c r="O141" s="154">
        <v>0</v>
      </c>
      <c r="P141" s="154">
        <f>O141*H141</f>
        <v>0</v>
      </c>
      <c r="Q141" s="154">
        <v>0</v>
      </c>
      <c r="R141" s="154">
        <f>Q141*H141</f>
        <v>0</v>
      </c>
      <c r="S141" s="154">
        <v>0</v>
      </c>
      <c r="T141" s="155">
        <f>S141*H141</f>
        <v>0</v>
      </c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R141" s="156" t="s">
        <v>156</v>
      </c>
      <c r="AT141" s="156" t="s">
        <v>121</v>
      </c>
      <c r="AU141" s="156" t="s">
        <v>79</v>
      </c>
      <c r="AY141" s="14" t="s">
        <v>118</v>
      </c>
      <c r="BE141" s="157">
        <f>IF(N141="základná",J141,0)</f>
        <v>0</v>
      </c>
      <c r="BF141" s="157">
        <f>IF(N141="znížená",J141,0)</f>
        <v>26.83</v>
      </c>
      <c r="BG141" s="157">
        <f>IF(N141="zákl. prenesená",J141,0)</f>
        <v>0</v>
      </c>
      <c r="BH141" s="157">
        <f>IF(N141="zníž. prenesená",J141,0)</f>
        <v>0</v>
      </c>
      <c r="BI141" s="157">
        <f>IF(N141="nulová",J141,0)</f>
        <v>0</v>
      </c>
      <c r="BJ141" s="14" t="s">
        <v>79</v>
      </c>
      <c r="BK141" s="157">
        <f>ROUND(I141*H141,2)</f>
        <v>26.83</v>
      </c>
      <c r="BL141" s="14" t="s">
        <v>156</v>
      </c>
      <c r="BM141" s="156" t="s">
        <v>7</v>
      </c>
    </row>
    <row r="142" spans="1:65" s="2" customFormat="1" ht="24.2" customHeight="1">
      <c r="A142" s="26"/>
      <c r="B142" s="144"/>
      <c r="C142" s="158" t="s">
        <v>144</v>
      </c>
      <c r="D142" s="158" t="s">
        <v>125</v>
      </c>
      <c r="E142" s="159" t="s">
        <v>218</v>
      </c>
      <c r="F142" s="160" t="s">
        <v>219</v>
      </c>
      <c r="G142" s="161" t="s">
        <v>196</v>
      </c>
      <c r="H142" s="162">
        <v>1</v>
      </c>
      <c r="I142" s="163">
        <v>23.1</v>
      </c>
      <c r="J142" s="163">
        <f>ROUND(I142*H142,2)</f>
        <v>23.1</v>
      </c>
      <c r="K142" s="164"/>
      <c r="L142" s="165"/>
      <c r="M142" s="166" t="s">
        <v>1</v>
      </c>
      <c r="N142" s="167" t="s">
        <v>37</v>
      </c>
      <c r="O142" s="154">
        <v>0</v>
      </c>
      <c r="P142" s="154">
        <f>O142*H142</f>
        <v>0</v>
      </c>
      <c r="Q142" s="154">
        <v>0</v>
      </c>
      <c r="R142" s="154">
        <f>Q142*H142</f>
        <v>0</v>
      </c>
      <c r="S142" s="154">
        <v>0</v>
      </c>
      <c r="T142" s="155">
        <f>S142*H142</f>
        <v>0</v>
      </c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R142" s="156" t="s">
        <v>163</v>
      </c>
      <c r="AT142" s="156" t="s">
        <v>125</v>
      </c>
      <c r="AU142" s="156" t="s">
        <v>79</v>
      </c>
      <c r="AY142" s="14" t="s">
        <v>118</v>
      </c>
      <c r="BE142" s="157">
        <f>IF(N142="základná",J142,0)</f>
        <v>0</v>
      </c>
      <c r="BF142" s="157">
        <f>IF(N142="znížená",J142,0)</f>
        <v>23.1</v>
      </c>
      <c r="BG142" s="157">
        <f>IF(N142="zákl. prenesená",J142,0)</f>
        <v>0</v>
      </c>
      <c r="BH142" s="157">
        <f>IF(N142="zníž. prenesená",J142,0)</f>
        <v>0</v>
      </c>
      <c r="BI142" s="157">
        <f>IF(N142="nulová",J142,0)</f>
        <v>0</v>
      </c>
      <c r="BJ142" s="14" t="s">
        <v>79</v>
      </c>
      <c r="BK142" s="157">
        <f>ROUND(I142*H142,2)</f>
        <v>23.1</v>
      </c>
      <c r="BL142" s="14" t="s">
        <v>156</v>
      </c>
      <c r="BM142" s="156" t="s">
        <v>167</v>
      </c>
    </row>
    <row r="143" spans="1:65" s="2" customFormat="1" ht="24.2" customHeight="1">
      <c r="A143" s="26"/>
      <c r="B143" s="144"/>
      <c r="C143" s="158" t="s">
        <v>156</v>
      </c>
      <c r="D143" s="158" t="s">
        <v>125</v>
      </c>
      <c r="E143" s="159" t="s">
        <v>220</v>
      </c>
      <c r="F143" s="160" t="s">
        <v>221</v>
      </c>
      <c r="G143" s="161" t="s">
        <v>196</v>
      </c>
      <c r="H143" s="162">
        <v>1</v>
      </c>
      <c r="I143" s="163">
        <v>137.83000000000001</v>
      </c>
      <c r="J143" s="163">
        <f>ROUND(I143*H143,2)</f>
        <v>137.83000000000001</v>
      </c>
      <c r="K143" s="164"/>
      <c r="L143" s="165"/>
      <c r="M143" s="166" t="s">
        <v>1</v>
      </c>
      <c r="N143" s="167" t="s">
        <v>37</v>
      </c>
      <c r="O143" s="154">
        <v>0</v>
      </c>
      <c r="P143" s="154">
        <f>O143*H143</f>
        <v>0</v>
      </c>
      <c r="Q143" s="154">
        <v>0</v>
      </c>
      <c r="R143" s="154">
        <f>Q143*H143</f>
        <v>0</v>
      </c>
      <c r="S143" s="154">
        <v>0</v>
      </c>
      <c r="T143" s="155">
        <f>S143*H143</f>
        <v>0</v>
      </c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R143" s="156" t="s">
        <v>163</v>
      </c>
      <c r="AT143" s="156" t="s">
        <v>125</v>
      </c>
      <c r="AU143" s="156" t="s">
        <v>79</v>
      </c>
      <c r="AY143" s="14" t="s">
        <v>118</v>
      </c>
      <c r="BE143" s="157">
        <f>IF(N143="základná",J143,0)</f>
        <v>0</v>
      </c>
      <c r="BF143" s="157">
        <f>IF(N143="znížená",J143,0)</f>
        <v>137.83000000000001</v>
      </c>
      <c r="BG143" s="157">
        <f>IF(N143="zákl. prenesená",J143,0)</f>
        <v>0</v>
      </c>
      <c r="BH143" s="157">
        <f>IF(N143="zníž. prenesená",J143,0)</f>
        <v>0</v>
      </c>
      <c r="BI143" s="157">
        <f>IF(N143="nulová",J143,0)</f>
        <v>0</v>
      </c>
      <c r="BJ143" s="14" t="s">
        <v>79</v>
      </c>
      <c r="BK143" s="157">
        <f>ROUND(I143*H143,2)</f>
        <v>137.83000000000001</v>
      </c>
      <c r="BL143" s="14" t="s">
        <v>156</v>
      </c>
      <c r="BM143" s="156" t="s">
        <v>172</v>
      </c>
    </row>
    <row r="144" spans="1:65" s="2" customFormat="1" ht="21.75" customHeight="1">
      <c r="A144" s="26"/>
      <c r="B144" s="144"/>
      <c r="C144" s="145" t="s">
        <v>141</v>
      </c>
      <c r="D144" s="145" t="s">
        <v>121</v>
      </c>
      <c r="E144" s="146" t="s">
        <v>222</v>
      </c>
      <c r="F144" s="147" t="s">
        <v>223</v>
      </c>
      <c r="G144" s="148" t="s">
        <v>196</v>
      </c>
      <c r="H144" s="149">
        <v>1</v>
      </c>
      <c r="I144" s="150">
        <v>75.17</v>
      </c>
      <c r="J144" s="150">
        <f>ROUND(I144*H144,2)</f>
        <v>75.17</v>
      </c>
      <c r="K144" s="151"/>
      <c r="L144" s="27"/>
      <c r="M144" s="152" t="s">
        <v>1</v>
      </c>
      <c r="N144" s="153" t="s">
        <v>37</v>
      </c>
      <c r="O144" s="154">
        <v>0</v>
      </c>
      <c r="P144" s="154">
        <f>O144*H144</f>
        <v>0</v>
      </c>
      <c r="Q144" s="154">
        <v>0</v>
      </c>
      <c r="R144" s="154">
        <f>Q144*H144</f>
        <v>0</v>
      </c>
      <c r="S144" s="154">
        <v>0</v>
      </c>
      <c r="T144" s="155">
        <f>S144*H144</f>
        <v>0</v>
      </c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R144" s="156" t="s">
        <v>156</v>
      </c>
      <c r="AT144" s="156" t="s">
        <v>121</v>
      </c>
      <c r="AU144" s="156" t="s">
        <v>79</v>
      </c>
      <c r="AY144" s="14" t="s">
        <v>118</v>
      </c>
      <c r="BE144" s="157">
        <f>IF(N144="základná",J144,0)</f>
        <v>0</v>
      </c>
      <c r="BF144" s="157">
        <f>IF(N144="znížená",J144,0)</f>
        <v>75.17</v>
      </c>
      <c r="BG144" s="157">
        <f>IF(N144="zákl. prenesená",J144,0)</f>
        <v>0</v>
      </c>
      <c r="BH144" s="157">
        <f>IF(N144="zníž. prenesená",J144,0)</f>
        <v>0</v>
      </c>
      <c r="BI144" s="157">
        <f>IF(N144="nulová",J144,0)</f>
        <v>0</v>
      </c>
      <c r="BJ144" s="14" t="s">
        <v>79</v>
      </c>
      <c r="BK144" s="157">
        <f>ROUND(I144*H144,2)</f>
        <v>75.17</v>
      </c>
      <c r="BL144" s="14" t="s">
        <v>156</v>
      </c>
      <c r="BM144" s="156" t="s">
        <v>176</v>
      </c>
    </row>
    <row r="145" spans="1:65" s="2" customFormat="1" ht="44.25" customHeight="1">
      <c r="A145" s="26"/>
      <c r="B145" s="144"/>
      <c r="C145" s="158" t="s">
        <v>173</v>
      </c>
      <c r="D145" s="158" t="s">
        <v>125</v>
      </c>
      <c r="E145" s="159" t="s">
        <v>224</v>
      </c>
      <c r="F145" s="160" t="s">
        <v>225</v>
      </c>
      <c r="G145" s="161" t="s">
        <v>196</v>
      </c>
      <c r="H145" s="162">
        <v>1</v>
      </c>
      <c r="I145" s="163">
        <v>126.1</v>
      </c>
      <c r="J145" s="163">
        <f>ROUND(I145*H145,2)</f>
        <v>126.1</v>
      </c>
      <c r="K145" s="164"/>
      <c r="L145" s="165"/>
      <c r="M145" s="166" t="s">
        <v>1</v>
      </c>
      <c r="N145" s="167" t="s">
        <v>37</v>
      </c>
      <c r="O145" s="154">
        <v>0</v>
      </c>
      <c r="P145" s="154">
        <f>O145*H145</f>
        <v>0</v>
      </c>
      <c r="Q145" s="154">
        <v>0</v>
      </c>
      <c r="R145" s="154">
        <f>Q145*H145</f>
        <v>0</v>
      </c>
      <c r="S145" s="154">
        <v>0</v>
      </c>
      <c r="T145" s="155">
        <f>S145*H145</f>
        <v>0</v>
      </c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R145" s="156" t="s">
        <v>163</v>
      </c>
      <c r="AT145" s="156" t="s">
        <v>125</v>
      </c>
      <c r="AU145" s="156" t="s">
        <v>79</v>
      </c>
      <c r="AY145" s="14" t="s">
        <v>118</v>
      </c>
      <c r="BE145" s="157">
        <f>IF(N145="základná",J145,0)</f>
        <v>0</v>
      </c>
      <c r="BF145" s="157">
        <f>IF(N145="znížená",J145,0)</f>
        <v>126.1</v>
      </c>
      <c r="BG145" s="157">
        <f>IF(N145="zákl. prenesená",J145,0)</f>
        <v>0</v>
      </c>
      <c r="BH145" s="157">
        <f>IF(N145="zníž. prenesená",J145,0)</f>
        <v>0</v>
      </c>
      <c r="BI145" s="157">
        <f>IF(N145="nulová",J145,0)</f>
        <v>0</v>
      </c>
      <c r="BJ145" s="14" t="s">
        <v>79</v>
      </c>
      <c r="BK145" s="157">
        <f>ROUND(I145*H145,2)</f>
        <v>126.1</v>
      </c>
      <c r="BL145" s="14" t="s">
        <v>156</v>
      </c>
      <c r="BM145" s="156" t="s">
        <v>179</v>
      </c>
    </row>
    <row r="146" spans="1:65" s="12" customFormat="1" ht="22.9" customHeight="1">
      <c r="B146" s="132"/>
      <c r="D146" s="133" t="s">
        <v>70</v>
      </c>
      <c r="E146" s="142" t="s">
        <v>226</v>
      </c>
      <c r="F146" s="142" t="s">
        <v>227</v>
      </c>
      <c r="J146" s="143">
        <f>BK146</f>
        <v>187.85</v>
      </c>
      <c r="L146" s="132"/>
      <c r="M146" s="136"/>
      <c r="N146" s="137"/>
      <c r="O146" s="137"/>
      <c r="P146" s="138">
        <f>SUM(P147:P148)</f>
        <v>0</v>
      </c>
      <c r="Q146" s="137"/>
      <c r="R146" s="138">
        <f>SUM(R147:R148)</f>
        <v>0</v>
      </c>
      <c r="S146" s="137"/>
      <c r="T146" s="139">
        <f>SUM(T147:T148)</f>
        <v>0</v>
      </c>
      <c r="AR146" s="133" t="s">
        <v>79</v>
      </c>
      <c r="AT146" s="140" t="s">
        <v>70</v>
      </c>
      <c r="AU146" s="140" t="s">
        <v>12</v>
      </c>
      <c r="AY146" s="133" t="s">
        <v>118</v>
      </c>
      <c r="BK146" s="141">
        <f>SUM(BK147:BK148)</f>
        <v>187.85</v>
      </c>
    </row>
    <row r="147" spans="1:65" s="2" customFormat="1" ht="24.2" customHeight="1">
      <c r="A147" s="26"/>
      <c r="B147" s="144"/>
      <c r="C147" s="145" t="s">
        <v>129</v>
      </c>
      <c r="D147" s="145" t="s">
        <v>121</v>
      </c>
      <c r="E147" s="146" t="s">
        <v>228</v>
      </c>
      <c r="F147" s="147" t="s">
        <v>229</v>
      </c>
      <c r="G147" s="148" t="s">
        <v>124</v>
      </c>
      <c r="H147" s="149">
        <v>41.286000000000001</v>
      </c>
      <c r="I147" s="150">
        <v>1.43</v>
      </c>
      <c r="J147" s="150">
        <f>ROUND(I147*H147,2)</f>
        <v>59.04</v>
      </c>
      <c r="K147" s="151"/>
      <c r="L147" s="27"/>
      <c r="M147" s="152" t="s">
        <v>1</v>
      </c>
      <c r="N147" s="153" t="s">
        <v>37</v>
      </c>
      <c r="O147" s="154">
        <v>0</v>
      </c>
      <c r="P147" s="154">
        <f>O147*H147</f>
        <v>0</v>
      </c>
      <c r="Q147" s="154">
        <v>0</v>
      </c>
      <c r="R147" s="154">
        <f>Q147*H147</f>
        <v>0</v>
      </c>
      <c r="S147" s="154">
        <v>0</v>
      </c>
      <c r="T147" s="155">
        <f>S147*H147</f>
        <v>0</v>
      </c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R147" s="156" t="s">
        <v>156</v>
      </c>
      <c r="AT147" s="156" t="s">
        <v>121</v>
      </c>
      <c r="AU147" s="156" t="s">
        <v>79</v>
      </c>
      <c r="AY147" s="14" t="s">
        <v>118</v>
      </c>
      <c r="BE147" s="157">
        <f>IF(N147="základná",J147,0)</f>
        <v>0</v>
      </c>
      <c r="BF147" s="157">
        <f>IF(N147="znížená",J147,0)</f>
        <v>59.04</v>
      </c>
      <c r="BG147" s="157">
        <f>IF(N147="zákl. prenesená",J147,0)</f>
        <v>0</v>
      </c>
      <c r="BH147" s="157">
        <f>IF(N147="zníž. prenesená",J147,0)</f>
        <v>0</v>
      </c>
      <c r="BI147" s="157">
        <f>IF(N147="nulová",J147,0)</f>
        <v>0</v>
      </c>
      <c r="BJ147" s="14" t="s">
        <v>79</v>
      </c>
      <c r="BK147" s="157">
        <f>ROUND(I147*H147,2)</f>
        <v>59.04</v>
      </c>
      <c r="BL147" s="14" t="s">
        <v>156</v>
      </c>
      <c r="BM147" s="156" t="s">
        <v>187</v>
      </c>
    </row>
    <row r="148" spans="1:65" s="2" customFormat="1" ht="33" customHeight="1">
      <c r="A148" s="26"/>
      <c r="B148" s="144"/>
      <c r="C148" s="145" t="s">
        <v>157</v>
      </c>
      <c r="D148" s="145" t="s">
        <v>121</v>
      </c>
      <c r="E148" s="146" t="s">
        <v>230</v>
      </c>
      <c r="F148" s="147" t="s">
        <v>231</v>
      </c>
      <c r="G148" s="148" t="s">
        <v>124</v>
      </c>
      <c r="H148" s="149">
        <v>41.286000000000001</v>
      </c>
      <c r="I148" s="150">
        <v>3.12</v>
      </c>
      <c r="J148" s="150">
        <f>ROUND(I148*H148,2)</f>
        <v>128.81</v>
      </c>
      <c r="K148" s="151"/>
      <c r="L148" s="27"/>
      <c r="M148" s="168" t="s">
        <v>1</v>
      </c>
      <c r="N148" s="169" t="s">
        <v>37</v>
      </c>
      <c r="O148" s="170">
        <v>0</v>
      </c>
      <c r="P148" s="170">
        <f>O148*H148</f>
        <v>0</v>
      </c>
      <c r="Q148" s="170">
        <v>0</v>
      </c>
      <c r="R148" s="170">
        <f>Q148*H148</f>
        <v>0</v>
      </c>
      <c r="S148" s="170">
        <v>0</v>
      </c>
      <c r="T148" s="171">
        <f>S148*H148</f>
        <v>0</v>
      </c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R148" s="156" t="s">
        <v>156</v>
      </c>
      <c r="AT148" s="156" t="s">
        <v>121</v>
      </c>
      <c r="AU148" s="156" t="s">
        <v>79</v>
      </c>
      <c r="AY148" s="14" t="s">
        <v>118</v>
      </c>
      <c r="BE148" s="157">
        <f>IF(N148="základná",J148,0)</f>
        <v>0</v>
      </c>
      <c r="BF148" s="157">
        <f>IF(N148="znížená",J148,0)</f>
        <v>128.81</v>
      </c>
      <c r="BG148" s="157">
        <f>IF(N148="zákl. prenesená",J148,0)</f>
        <v>0</v>
      </c>
      <c r="BH148" s="157">
        <f>IF(N148="zníž. prenesená",J148,0)</f>
        <v>0</v>
      </c>
      <c r="BI148" s="157">
        <f>IF(N148="nulová",J148,0)</f>
        <v>0</v>
      </c>
      <c r="BJ148" s="14" t="s">
        <v>79</v>
      </c>
      <c r="BK148" s="157">
        <f>ROUND(I148*H148,2)</f>
        <v>128.81</v>
      </c>
      <c r="BL148" s="14" t="s">
        <v>156</v>
      </c>
      <c r="BM148" s="156" t="s">
        <v>163</v>
      </c>
    </row>
    <row r="149" spans="1:65" s="2" customFormat="1" ht="6.95" customHeight="1">
      <c r="A149" s="26"/>
      <c r="B149" s="44"/>
      <c r="C149" s="45"/>
      <c r="D149" s="45"/>
      <c r="E149" s="45"/>
      <c r="F149" s="45"/>
      <c r="G149" s="45"/>
      <c r="H149" s="45"/>
      <c r="I149" s="45"/>
      <c r="J149" s="45"/>
      <c r="K149" s="45"/>
      <c r="L149" s="27"/>
      <c r="M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</row>
  </sheetData>
  <autoFilter ref="C123:K148"/>
  <mergeCells count="9">
    <mergeCell ref="E87:H87"/>
    <mergeCell ref="E114:H114"/>
    <mergeCell ref="E116:H116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184"/>
  <sheetViews>
    <sheetView showGridLines="0" topLeftCell="A122" workbookViewId="0"/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 ht="11.25">
      <c r="A1" s="90"/>
    </row>
    <row r="2" spans="1:46" s="1" customFormat="1" ht="36.950000000000003" customHeight="1">
      <c r="L2" s="208" t="s">
        <v>5</v>
      </c>
      <c r="M2" s="192"/>
      <c r="N2" s="192"/>
      <c r="O2" s="192"/>
      <c r="P2" s="192"/>
      <c r="Q2" s="192"/>
      <c r="R2" s="192"/>
      <c r="S2" s="192"/>
      <c r="T2" s="192"/>
      <c r="U2" s="192"/>
      <c r="V2" s="192"/>
      <c r="AT2" s="14" t="s">
        <v>84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71</v>
      </c>
    </row>
    <row r="4" spans="1:46" s="1" customFormat="1" ht="24.95" customHeight="1">
      <c r="B4" s="17"/>
      <c r="D4" s="18" t="s">
        <v>88</v>
      </c>
      <c r="L4" s="17"/>
      <c r="M4" s="91" t="s">
        <v>9</v>
      </c>
      <c r="AT4" s="14" t="s">
        <v>3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23" t="s">
        <v>13</v>
      </c>
      <c r="L6" s="17"/>
    </row>
    <row r="7" spans="1:46" s="1" customFormat="1" ht="26.25" customHeight="1">
      <c r="B7" s="17"/>
      <c r="E7" s="209" t="str">
        <f>'Rekapitulácia stavby'!K6</f>
        <v xml:space="preserve">Kópia - 20240118 - Stavebné úpravy priestorov kultúrneho domu </v>
      </c>
      <c r="F7" s="210"/>
      <c r="G7" s="210"/>
      <c r="H7" s="210"/>
      <c r="L7" s="17"/>
    </row>
    <row r="8" spans="1:46" s="2" customFormat="1" ht="12" customHeight="1">
      <c r="A8" s="26"/>
      <c r="B8" s="27"/>
      <c r="C8" s="26"/>
      <c r="D8" s="23" t="s">
        <v>89</v>
      </c>
      <c r="E8" s="26"/>
      <c r="F8" s="26"/>
      <c r="G8" s="26"/>
      <c r="H8" s="26"/>
      <c r="I8" s="26"/>
      <c r="J8" s="26"/>
      <c r="K8" s="26"/>
      <c r="L8" s="39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</row>
    <row r="9" spans="1:46" s="2" customFormat="1" ht="16.5" customHeight="1">
      <c r="A9" s="26"/>
      <c r="B9" s="27"/>
      <c r="C9" s="26"/>
      <c r="D9" s="26"/>
      <c r="E9" s="172" t="s">
        <v>232</v>
      </c>
      <c r="F9" s="211"/>
      <c r="G9" s="211"/>
      <c r="H9" s="211"/>
      <c r="I9" s="26"/>
      <c r="J9" s="26"/>
      <c r="K9" s="26"/>
      <c r="L9" s="39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</row>
    <row r="10" spans="1:46" s="2" customFormat="1" ht="11.25">
      <c r="A10" s="26"/>
      <c r="B10" s="27"/>
      <c r="C10" s="26"/>
      <c r="D10" s="26"/>
      <c r="E10" s="26"/>
      <c r="F10" s="26"/>
      <c r="G10" s="26"/>
      <c r="H10" s="26"/>
      <c r="I10" s="26"/>
      <c r="J10" s="26"/>
      <c r="K10" s="26"/>
      <c r="L10" s="39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1:46" s="2" customFormat="1" ht="12" customHeight="1">
      <c r="A11" s="26"/>
      <c r="B11" s="27"/>
      <c r="C11" s="26"/>
      <c r="D11" s="23" t="s">
        <v>14</v>
      </c>
      <c r="E11" s="26"/>
      <c r="F11" s="21" t="s">
        <v>1</v>
      </c>
      <c r="G11" s="26"/>
      <c r="H11" s="26"/>
      <c r="I11" s="23" t="s">
        <v>15</v>
      </c>
      <c r="J11" s="21" t="s">
        <v>1</v>
      </c>
      <c r="K11" s="26"/>
      <c r="L11" s="39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</row>
    <row r="12" spans="1:46" s="2" customFormat="1" ht="12" customHeight="1">
      <c r="A12" s="26"/>
      <c r="B12" s="27"/>
      <c r="C12" s="26"/>
      <c r="D12" s="23" t="s">
        <v>16</v>
      </c>
      <c r="E12" s="26"/>
      <c r="F12" s="21" t="s">
        <v>17</v>
      </c>
      <c r="G12" s="26"/>
      <c r="H12" s="26"/>
      <c r="I12" s="23" t="s">
        <v>18</v>
      </c>
      <c r="J12" s="52">
        <f>'Rekapitulácia stavby'!AN8</f>
        <v>45646</v>
      </c>
      <c r="K12" s="26"/>
      <c r="L12" s="39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46" s="2" customFormat="1" ht="10.9" customHeight="1">
      <c r="A13" s="26"/>
      <c r="B13" s="27"/>
      <c r="C13" s="26"/>
      <c r="D13" s="26"/>
      <c r="E13" s="26"/>
      <c r="F13" s="26"/>
      <c r="G13" s="26"/>
      <c r="H13" s="26"/>
      <c r="I13" s="26"/>
      <c r="J13" s="26"/>
      <c r="K13" s="26"/>
      <c r="L13" s="39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</row>
    <row r="14" spans="1:46" s="2" customFormat="1" ht="12" customHeight="1">
      <c r="A14" s="26"/>
      <c r="B14" s="27"/>
      <c r="C14" s="26"/>
      <c r="D14" s="23" t="s">
        <v>19</v>
      </c>
      <c r="E14" s="26"/>
      <c r="F14" s="26"/>
      <c r="G14" s="26"/>
      <c r="H14" s="26"/>
      <c r="I14" s="23" t="s">
        <v>20</v>
      </c>
      <c r="J14" s="21" t="str">
        <f>IF('Rekapitulácia stavby'!AN10="","",'Rekapitulácia stavby'!AN10)</f>
        <v/>
      </c>
      <c r="K14" s="26"/>
      <c r="L14" s="39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spans="1:46" s="2" customFormat="1" ht="18" customHeight="1">
      <c r="A15" s="26"/>
      <c r="B15" s="27"/>
      <c r="C15" s="26"/>
      <c r="D15" s="26"/>
      <c r="E15" s="21" t="str">
        <f>IF('Rekapitulácia stavby'!E11="","",'Rekapitulácia stavby'!E11)</f>
        <v xml:space="preserve"> </v>
      </c>
      <c r="F15" s="26"/>
      <c r="G15" s="26"/>
      <c r="H15" s="26"/>
      <c r="I15" s="23" t="s">
        <v>21</v>
      </c>
      <c r="J15" s="21" t="str">
        <f>IF('Rekapitulácia stavby'!AN11="","",'Rekapitulácia stavby'!AN11)</f>
        <v/>
      </c>
      <c r="K15" s="26"/>
      <c r="L15" s="39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</row>
    <row r="16" spans="1:46" s="2" customFormat="1" ht="6.95" customHeight="1">
      <c r="A16" s="26"/>
      <c r="B16" s="27"/>
      <c r="C16" s="26"/>
      <c r="D16" s="26"/>
      <c r="E16" s="26"/>
      <c r="F16" s="26"/>
      <c r="G16" s="26"/>
      <c r="H16" s="26"/>
      <c r="I16" s="26"/>
      <c r="J16" s="26"/>
      <c r="K16" s="26"/>
      <c r="L16" s="39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</row>
    <row r="17" spans="1:31" s="2" customFormat="1" ht="12" customHeight="1">
      <c r="A17" s="26"/>
      <c r="B17" s="27"/>
      <c r="C17" s="26"/>
      <c r="D17" s="23" t="s">
        <v>22</v>
      </c>
      <c r="E17" s="26"/>
      <c r="F17" s="26"/>
      <c r="G17" s="26"/>
      <c r="H17" s="26"/>
      <c r="I17" s="23" t="s">
        <v>20</v>
      </c>
      <c r="J17" s="21" t="str">
        <f>'Rekapitulácia stavby'!AN13</f>
        <v>46114696</v>
      </c>
      <c r="K17" s="26"/>
      <c r="L17" s="39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</row>
    <row r="18" spans="1:31" s="2" customFormat="1" ht="18" customHeight="1">
      <c r="A18" s="26"/>
      <c r="B18" s="27"/>
      <c r="C18" s="26"/>
      <c r="D18" s="26"/>
      <c r="E18" s="191" t="str">
        <f>'Rekapitulácia stavby'!E14</f>
        <v xml:space="preserve">BETA FOUR s.r.o. </v>
      </c>
      <c r="F18" s="191"/>
      <c r="G18" s="191"/>
      <c r="H18" s="191"/>
      <c r="I18" s="23" t="s">
        <v>21</v>
      </c>
      <c r="J18" s="21" t="str">
        <f>'Rekapitulácia stavby'!AN14</f>
        <v>SK2023241880</v>
      </c>
      <c r="K18" s="26"/>
      <c r="L18" s="39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s="2" customFormat="1" ht="6.95" customHeight="1">
      <c r="A19" s="26"/>
      <c r="B19" s="27"/>
      <c r="C19" s="26"/>
      <c r="D19" s="26"/>
      <c r="E19" s="26"/>
      <c r="F19" s="26"/>
      <c r="G19" s="26"/>
      <c r="H19" s="26"/>
      <c r="I19" s="26"/>
      <c r="J19" s="26"/>
      <c r="K19" s="26"/>
      <c r="L19" s="39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</row>
    <row r="20" spans="1:31" s="2" customFormat="1" ht="12" customHeight="1">
      <c r="A20" s="26"/>
      <c r="B20" s="27"/>
      <c r="C20" s="26"/>
      <c r="D20" s="23" t="s">
        <v>26</v>
      </c>
      <c r="E20" s="26"/>
      <c r="F20" s="26"/>
      <c r="G20" s="26"/>
      <c r="H20" s="26"/>
      <c r="I20" s="23" t="s">
        <v>20</v>
      </c>
      <c r="J20" s="21" t="str">
        <f>IF('Rekapitulácia stavby'!AN16="","",'Rekapitulácia stavby'!AN16)</f>
        <v/>
      </c>
      <c r="K20" s="26"/>
      <c r="L20" s="39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</row>
    <row r="21" spans="1:31" s="2" customFormat="1" ht="18" customHeight="1">
      <c r="A21" s="26"/>
      <c r="B21" s="27"/>
      <c r="C21" s="26"/>
      <c r="D21" s="26"/>
      <c r="E21" s="21" t="str">
        <f>IF('Rekapitulácia stavby'!E17="","",'Rekapitulácia stavby'!E17)</f>
        <v xml:space="preserve"> </v>
      </c>
      <c r="F21" s="26"/>
      <c r="G21" s="26"/>
      <c r="H21" s="26"/>
      <c r="I21" s="23" t="s">
        <v>21</v>
      </c>
      <c r="J21" s="21" t="str">
        <f>IF('Rekapitulácia stavby'!AN17="","",'Rekapitulácia stavby'!AN17)</f>
        <v/>
      </c>
      <c r="K21" s="26"/>
      <c r="L21" s="39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</row>
    <row r="22" spans="1:31" s="2" customFormat="1" ht="6.95" customHeight="1">
      <c r="A22" s="26"/>
      <c r="B22" s="27"/>
      <c r="C22" s="26"/>
      <c r="D22" s="26"/>
      <c r="E22" s="26"/>
      <c r="F22" s="26"/>
      <c r="G22" s="26"/>
      <c r="H22" s="26"/>
      <c r="I22" s="26"/>
      <c r="J22" s="26"/>
      <c r="K22" s="26"/>
      <c r="L22" s="39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</row>
    <row r="23" spans="1:31" s="2" customFormat="1" ht="12" customHeight="1">
      <c r="A23" s="26"/>
      <c r="B23" s="27"/>
      <c r="C23" s="26"/>
      <c r="D23" s="23" t="s">
        <v>28</v>
      </c>
      <c r="E23" s="26"/>
      <c r="F23" s="26"/>
      <c r="G23" s="26"/>
      <c r="H23" s="26"/>
      <c r="I23" s="23" t="s">
        <v>20</v>
      </c>
      <c r="J23" s="21" t="str">
        <f>IF('Rekapitulácia stavby'!AN19="","",'Rekapitulácia stavby'!AN19)</f>
        <v/>
      </c>
      <c r="K23" s="26"/>
      <c r="L23" s="39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</row>
    <row r="24" spans="1:31" s="2" customFormat="1" ht="18" customHeight="1">
      <c r="A24" s="26"/>
      <c r="B24" s="27"/>
      <c r="C24" s="26"/>
      <c r="D24" s="26"/>
      <c r="E24" s="21" t="str">
        <f>IF('Rekapitulácia stavby'!E20="","",'Rekapitulácia stavby'!E20)</f>
        <v>Peter Lesák</v>
      </c>
      <c r="F24" s="26"/>
      <c r="G24" s="26"/>
      <c r="H24" s="26"/>
      <c r="I24" s="23" t="s">
        <v>21</v>
      </c>
      <c r="J24" s="21" t="str">
        <f>IF('Rekapitulácia stavby'!AN20="","",'Rekapitulácia stavby'!AN20)</f>
        <v/>
      </c>
      <c r="K24" s="26"/>
      <c r="L24" s="39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s="2" customFormat="1" ht="6.95" customHeight="1">
      <c r="A25" s="26"/>
      <c r="B25" s="27"/>
      <c r="C25" s="26"/>
      <c r="D25" s="26"/>
      <c r="E25" s="26"/>
      <c r="F25" s="26"/>
      <c r="G25" s="26"/>
      <c r="H25" s="26"/>
      <c r="I25" s="26"/>
      <c r="J25" s="26"/>
      <c r="K25" s="26"/>
      <c r="L25" s="39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</row>
    <row r="26" spans="1:31" s="2" customFormat="1" ht="12" customHeight="1">
      <c r="A26" s="26"/>
      <c r="B26" s="27"/>
      <c r="C26" s="26"/>
      <c r="D26" s="23" t="s">
        <v>30</v>
      </c>
      <c r="E26" s="26"/>
      <c r="F26" s="26"/>
      <c r="G26" s="26"/>
      <c r="H26" s="26"/>
      <c r="I26" s="26"/>
      <c r="J26" s="26"/>
      <c r="K26" s="26"/>
      <c r="L26" s="39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</row>
    <row r="27" spans="1:31" s="8" customFormat="1" ht="16.5" customHeight="1">
      <c r="A27" s="92"/>
      <c r="B27" s="93"/>
      <c r="C27" s="92"/>
      <c r="D27" s="92"/>
      <c r="E27" s="194" t="s">
        <v>1</v>
      </c>
      <c r="F27" s="194"/>
      <c r="G27" s="194"/>
      <c r="H27" s="194"/>
      <c r="I27" s="92"/>
      <c r="J27" s="92"/>
      <c r="K27" s="92"/>
      <c r="L27" s="94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</row>
    <row r="28" spans="1:31" s="2" customFormat="1" ht="6.95" customHeight="1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39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</row>
    <row r="29" spans="1:31" s="2" customFormat="1" ht="6.95" customHeight="1">
      <c r="A29" s="26"/>
      <c r="B29" s="27"/>
      <c r="C29" s="26"/>
      <c r="D29" s="63"/>
      <c r="E29" s="63"/>
      <c r="F29" s="63"/>
      <c r="G29" s="63"/>
      <c r="H29" s="63"/>
      <c r="I29" s="63"/>
      <c r="J29" s="63"/>
      <c r="K29" s="63"/>
      <c r="L29" s="39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</row>
    <row r="30" spans="1:31" s="2" customFormat="1" ht="25.35" customHeight="1">
      <c r="A30" s="26"/>
      <c r="B30" s="27"/>
      <c r="C30" s="26"/>
      <c r="D30" s="95" t="s">
        <v>31</v>
      </c>
      <c r="E30" s="26"/>
      <c r="F30" s="26"/>
      <c r="G30" s="26"/>
      <c r="H30" s="26"/>
      <c r="I30" s="26"/>
      <c r="J30" s="68">
        <f>ROUND(J129, 2)</f>
        <v>17671.18</v>
      </c>
      <c r="K30" s="26"/>
      <c r="L30" s="39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</row>
    <row r="31" spans="1:31" s="2" customFormat="1" ht="6.95" customHeight="1">
      <c r="A31" s="26"/>
      <c r="B31" s="27"/>
      <c r="C31" s="26"/>
      <c r="D31" s="63"/>
      <c r="E31" s="63"/>
      <c r="F31" s="63"/>
      <c r="G31" s="63"/>
      <c r="H31" s="63"/>
      <c r="I31" s="63"/>
      <c r="J31" s="63"/>
      <c r="K31" s="63"/>
      <c r="L31" s="39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</row>
    <row r="32" spans="1:31" s="2" customFormat="1" ht="14.45" customHeight="1">
      <c r="A32" s="26"/>
      <c r="B32" s="27"/>
      <c r="C32" s="26"/>
      <c r="D32" s="26"/>
      <c r="E32" s="26"/>
      <c r="F32" s="30" t="s">
        <v>33</v>
      </c>
      <c r="G32" s="26"/>
      <c r="H32" s="26"/>
      <c r="I32" s="30" t="s">
        <v>32</v>
      </c>
      <c r="J32" s="30" t="s">
        <v>34</v>
      </c>
      <c r="K32" s="26"/>
      <c r="L32" s="39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s="2" customFormat="1" ht="14.45" customHeight="1">
      <c r="A33" s="26"/>
      <c r="B33" s="27"/>
      <c r="C33" s="26"/>
      <c r="D33" s="96" t="s">
        <v>35</v>
      </c>
      <c r="E33" s="32" t="s">
        <v>36</v>
      </c>
      <c r="F33" s="97">
        <f>ROUND((SUM(BE129:BE183)),  2)</f>
        <v>0</v>
      </c>
      <c r="G33" s="98"/>
      <c r="H33" s="98"/>
      <c r="I33" s="99">
        <v>0.2</v>
      </c>
      <c r="J33" s="97">
        <f>ROUND(((SUM(BE129:BE183))*I33),  2)</f>
        <v>0</v>
      </c>
      <c r="K33" s="26"/>
      <c r="L33" s="39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</row>
    <row r="34" spans="1:31" s="2" customFormat="1" ht="14.45" customHeight="1">
      <c r="A34" s="26"/>
      <c r="B34" s="27"/>
      <c r="C34" s="26"/>
      <c r="D34" s="26"/>
      <c r="E34" s="32" t="s">
        <v>37</v>
      </c>
      <c r="F34" s="100">
        <f>ROUND((SUM(BF129:BF183)),  2)</f>
        <v>17671.18</v>
      </c>
      <c r="G34" s="26"/>
      <c r="H34" s="26"/>
      <c r="I34" s="101">
        <v>0.2</v>
      </c>
      <c r="J34" s="100">
        <f>ROUND(((SUM(BF129:BF183))*I34),  2)</f>
        <v>3534.24</v>
      </c>
      <c r="K34" s="26"/>
      <c r="L34" s="39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</row>
    <row r="35" spans="1:31" s="2" customFormat="1" ht="14.45" hidden="1" customHeight="1">
      <c r="A35" s="26"/>
      <c r="B35" s="27"/>
      <c r="C35" s="26"/>
      <c r="D35" s="26"/>
      <c r="E35" s="23" t="s">
        <v>38</v>
      </c>
      <c r="F35" s="100">
        <f>ROUND((SUM(BG129:BG183)),  2)</f>
        <v>0</v>
      </c>
      <c r="G35" s="26"/>
      <c r="H35" s="26"/>
      <c r="I35" s="101">
        <v>0.2</v>
      </c>
      <c r="J35" s="100">
        <f>0</f>
        <v>0</v>
      </c>
      <c r="K35" s="26"/>
      <c r="L35" s="39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</row>
    <row r="36" spans="1:31" s="2" customFormat="1" ht="14.45" hidden="1" customHeight="1">
      <c r="A36" s="26"/>
      <c r="B36" s="27"/>
      <c r="C36" s="26"/>
      <c r="D36" s="26"/>
      <c r="E36" s="23" t="s">
        <v>39</v>
      </c>
      <c r="F36" s="100">
        <f>ROUND((SUM(BH129:BH183)),  2)</f>
        <v>0</v>
      </c>
      <c r="G36" s="26"/>
      <c r="H36" s="26"/>
      <c r="I36" s="101">
        <v>0.2</v>
      </c>
      <c r="J36" s="100">
        <f>0</f>
        <v>0</v>
      </c>
      <c r="K36" s="26"/>
      <c r="L36" s="39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</row>
    <row r="37" spans="1:31" s="2" customFormat="1" ht="14.45" hidden="1" customHeight="1">
      <c r="A37" s="26"/>
      <c r="B37" s="27"/>
      <c r="C37" s="26"/>
      <c r="D37" s="26"/>
      <c r="E37" s="32" t="s">
        <v>40</v>
      </c>
      <c r="F37" s="97">
        <f>ROUND((SUM(BI129:BI183)),  2)</f>
        <v>0</v>
      </c>
      <c r="G37" s="98"/>
      <c r="H37" s="98"/>
      <c r="I37" s="99">
        <v>0</v>
      </c>
      <c r="J37" s="97">
        <f>0</f>
        <v>0</v>
      </c>
      <c r="K37" s="26"/>
      <c r="L37" s="39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</row>
    <row r="38" spans="1:31" s="2" customFormat="1" ht="6.9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39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</row>
    <row r="39" spans="1:31" s="2" customFormat="1" ht="25.35" customHeight="1">
      <c r="A39" s="26"/>
      <c r="B39" s="27"/>
      <c r="C39" s="102"/>
      <c r="D39" s="103" t="s">
        <v>41</v>
      </c>
      <c r="E39" s="57"/>
      <c r="F39" s="57"/>
      <c r="G39" s="104" t="s">
        <v>42</v>
      </c>
      <c r="H39" s="105" t="s">
        <v>43</v>
      </c>
      <c r="I39" s="57"/>
      <c r="J39" s="106">
        <f>SUM(J30:J37)</f>
        <v>21205.42</v>
      </c>
      <c r="K39" s="107"/>
      <c r="L39" s="39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</row>
    <row r="40" spans="1:31" s="2" customFormat="1" ht="14.45" customHeight="1">
      <c r="A40" s="26"/>
      <c r="B40" s="27"/>
      <c r="C40" s="26"/>
      <c r="D40" s="26"/>
      <c r="E40" s="26"/>
      <c r="F40" s="26"/>
      <c r="G40" s="26"/>
      <c r="H40" s="26"/>
      <c r="I40" s="26"/>
      <c r="J40" s="26"/>
      <c r="K40" s="26"/>
      <c r="L40" s="39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39"/>
      <c r="D50" s="40" t="s">
        <v>44</v>
      </c>
      <c r="E50" s="41"/>
      <c r="F50" s="41"/>
      <c r="G50" s="40" t="s">
        <v>45</v>
      </c>
      <c r="H50" s="41"/>
      <c r="I50" s="41"/>
      <c r="J50" s="41"/>
      <c r="K50" s="41"/>
      <c r="L50" s="39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26"/>
      <c r="B61" s="27"/>
      <c r="C61" s="26"/>
      <c r="D61" s="42" t="s">
        <v>46</v>
      </c>
      <c r="E61" s="29"/>
      <c r="F61" s="108" t="s">
        <v>47</v>
      </c>
      <c r="G61" s="42" t="s">
        <v>46</v>
      </c>
      <c r="H61" s="29"/>
      <c r="I61" s="29"/>
      <c r="J61" s="109" t="s">
        <v>47</v>
      </c>
      <c r="K61" s="29"/>
      <c r="L61" s="39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26"/>
      <c r="B65" s="27"/>
      <c r="C65" s="26"/>
      <c r="D65" s="40" t="s">
        <v>48</v>
      </c>
      <c r="E65" s="43"/>
      <c r="F65" s="43"/>
      <c r="G65" s="40" t="s">
        <v>49</v>
      </c>
      <c r="H65" s="43"/>
      <c r="I65" s="43"/>
      <c r="J65" s="43"/>
      <c r="K65" s="43"/>
      <c r="L65" s="39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26"/>
      <c r="B76" s="27"/>
      <c r="C76" s="26"/>
      <c r="D76" s="42" t="s">
        <v>46</v>
      </c>
      <c r="E76" s="29"/>
      <c r="F76" s="108" t="s">
        <v>47</v>
      </c>
      <c r="G76" s="42" t="s">
        <v>46</v>
      </c>
      <c r="H76" s="29"/>
      <c r="I76" s="29"/>
      <c r="J76" s="109" t="s">
        <v>47</v>
      </c>
      <c r="K76" s="29"/>
      <c r="L76" s="39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</row>
    <row r="77" spans="1:31" s="2" customFormat="1" ht="14.45" customHeight="1">
      <c r="A77" s="26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</row>
    <row r="81" spans="1:47" s="2" customFormat="1" ht="6.95" customHeight="1">
      <c r="A81" s="26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</row>
    <row r="82" spans="1:47" s="2" customFormat="1" ht="24.95" customHeight="1">
      <c r="A82" s="26"/>
      <c r="B82" s="27"/>
      <c r="C82" s="18" t="s">
        <v>91</v>
      </c>
      <c r="D82" s="26"/>
      <c r="E82" s="26"/>
      <c r="F82" s="26"/>
      <c r="G82" s="26"/>
      <c r="H82" s="26"/>
      <c r="I82" s="26"/>
      <c r="J82" s="26"/>
      <c r="K82" s="26"/>
      <c r="L82" s="39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</row>
    <row r="83" spans="1:47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39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</row>
    <row r="84" spans="1:47" s="2" customFormat="1" ht="12" customHeight="1">
      <c r="A84" s="26"/>
      <c r="B84" s="27"/>
      <c r="C84" s="23" t="s">
        <v>13</v>
      </c>
      <c r="D84" s="26"/>
      <c r="E84" s="26"/>
      <c r="F84" s="26"/>
      <c r="G84" s="26"/>
      <c r="H84" s="26"/>
      <c r="I84" s="26"/>
      <c r="J84" s="26"/>
      <c r="K84" s="26"/>
      <c r="L84" s="39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</row>
    <row r="85" spans="1:47" s="2" customFormat="1" ht="26.25" customHeight="1">
      <c r="A85" s="26"/>
      <c r="B85" s="27"/>
      <c r="C85" s="26"/>
      <c r="D85" s="26"/>
      <c r="E85" s="209" t="str">
        <f>E7</f>
        <v xml:space="preserve">Kópia - 20240118 - Stavebné úpravy priestorov kultúrneho domu </v>
      </c>
      <c r="F85" s="210"/>
      <c r="G85" s="210"/>
      <c r="H85" s="210"/>
      <c r="I85" s="26"/>
      <c r="J85" s="26"/>
      <c r="K85" s="26"/>
      <c r="L85" s="39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</row>
    <row r="86" spans="1:47" s="2" customFormat="1" ht="12" customHeight="1">
      <c r="A86" s="26"/>
      <c r="B86" s="27"/>
      <c r="C86" s="23" t="s">
        <v>89</v>
      </c>
      <c r="D86" s="26"/>
      <c r="E86" s="26"/>
      <c r="F86" s="26"/>
      <c r="G86" s="26"/>
      <c r="H86" s="26"/>
      <c r="I86" s="26"/>
      <c r="J86" s="26"/>
      <c r="K86" s="26"/>
      <c r="L86" s="39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</row>
    <row r="87" spans="1:47" s="2" customFormat="1" ht="16.5" customHeight="1">
      <c r="A87" s="26"/>
      <c r="B87" s="27"/>
      <c r="C87" s="26"/>
      <c r="D87" s="26"/>
      <c r="E87" s="172" t="str">
        <f>E9</f>
        <v>3 - Úprava sociálnych zar...</v>
      </c>
      <c r="F87" s="211"/>
      <c r="G87" s="211"/>
      <c r="H87" s="211"/>
      <c r="I87" s="26"/>
      <c r="J87" s="26"/>
      <c r="K87" s="26"/>
      <c r="L87" s="39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</row>
    <row r="88" spans="1:47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39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</row>
    <row r="89" spans="1:47" s="2" customFormat="1" ht="12" customHeight="1">
      <c r="A89" s="26"/>
      <c r="B89" s="27"/>
      <c r="C89" s="23" t="s">
        <v>16</v>
      </c>
      <c r="D89" s="26"/>
      <c r="E89" s="26"/>
      <c r="F89" s="21" t="str">
        <f>F12</f>
        <v xml:space="preserve"> </v>
      </c>
      <c r="G89" s="26"/>
      <c r="H89" s="26"/>
      <c r="I89" s="23" t="s">
        <v>18</v>
      </c>
      <c r="J89" s="52">
        <f>IF(J12="","",J12)</f>
        <v>45646</v>
      </c>
      <c r="K89" s="26"/>
      <c r="L89" s="39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</row>
    <row r="90" spans="1:47" s="2" customFormat="1" ht="6.95" customHeight="1">
      <c r="A90" s="26"/>
      <c r="B90" s="27"/>
      <c r="C90" s="26"/>
      <c r="D90" s="26"/>
      <c r="E90" s="26"/>
      <c r="F90" s="26"/>
      <c r="G90" s="26"/>
      <c r="H90" s="26"/>
      <c r="I90" s="26"/>
      <c r="J90" s="26"/>
      <c r="K90" s="26"/>
      <c r="L90" s="39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</row>
    <row r="91" spans="1:47" s="2" customFormat="1" ht="15.2" customHeight="1">
      <c r="A91" s="26"/>
      <c r="B91" s="27"/>
      <c r="C91" s="23" t="s">
        <v>19</v>
      </c>
      <c r="D91" s="26"/>
      <c r="E91" s="26"/>
      <c r="F91" s="21" t="str">
        <f>E15</f>
        <v xml:space="preserve"> </v>
      </c>
      <c r="G91" s="26"/>
      <c r="H91" s="26"/>
      <c r="I91" s="23" t="s">
        <v>26</v>
      </c>
      <c r="J91" s="24" t="str">
        <f>E21</f>
        <v xml:space="preserve"> </v>
      </c>
      <c r="K91" s="26"/>
      <c r="L91" s="39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</row>
    <row r="92" spans="1:47" s="2" customFormat="1" ht="15.2" customHeight="1">
      <c r="A92" s="26"/>
      <c r="B92" s="27"/>
      <c r="C92" s="23" t="s">
        <v>22</v>
      </c>
      <c r="D92" s="26"/>
      <c r="E92" s="26"/>
      <c r="F92" s="21" t="str">
        <f>IF(E18="","",E18)</f>
        <v xml:space="preserve">BETA FOUR s.r.o. </v>
      </c>
      <c r="G92" s="26"/>
      <c r="H92" s="26"/>
      <c r="I92" s="23" t="s">
        <v>28</v>
      </c>
      <c r="J92" s="24" t="str">
        <f>E24</f>
        <v>Peter Lesák</v>
      </c>
      <c r="K92" s="26"/>
      <c r="L92" s="39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</row>
    <row r="93" spans="1:47" s="2" customFormat="1" ht="10.35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39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</row>
    <row r="94" spans="1:47" s="2" customFormat="1" ht="29.25" customHeight="1">
      <c r="A94" s="26"/>
      <c r="B94" s="27"/>
      <c r="C94" s="110" t="s">
        <v>92</v>
      </c>
      <c r="D94" s="102"/>
      <c r="E94" s="102"/>
      <c r="F94" s="102"/>
      <c r="G94" s="102"/>
      <c r="H94" s="102"/>
      <c r="I94" s="102"/>
      <c r="J94" s="111" t="s">
        <v>93</v>
      </c>
      <c r="K94" s="102"/>
      <c r="L94" s="39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</row>
    <row r="95" spans="1:47" s="2" customFormat="1" ht="10.35" customHeight="1">
      <c r="A95" s="26"/>
      <c r="B95" s="27"/>
      <c r="C95" s="26"/>
      <c r="D95" s="26"/>
      <c r="E95" s="26"/>
      <c r="F95" s="26"/>
      <c r="G95" s="26"/>
      <c r="H95" s="26"/>
      <c r="I95" s="26"/>
      <c r="J95" s="26"/>
      <c r="K95" s="26"/>
      <c r="L95" s="39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</row>
    <row r="96" spans="1:47" s="2" customFormat="1" ht="22.9" customHeight="1">
      <c r="A96" s="26"/>
      <c r="B96" s="27"/>
      <c r="C96" s="112" t="s">
        <v>94</v>
      </c>
      <c r="D96" s="26"/>
      <c r="E96" s="26"/>
      <c r="F96" s="26"/>
      <c r="G96" s="26"/>
      <c r="H96" s="26"/>
      <c r="I96" s="26"/>
      <c r="J96" s="68">
        <f>J129</f>
        <v>17671.18</v>
      </c>
      <c r="K96" s="26"/>
      <c r="L96" s="39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U96" s="14" t="s">
        <v>95</v>
      </c>
    </row>
    <row r="97" spans="1:31" s="9" customFormat="1" ht="24.95" customHeight="1">
      <c r="B97" s="113"/>
      <c r="D97" s="114" t="s">
        <v>96</v>
      </c>
      <c r="E97" s="115"/>
      <c r="F97" s="115"/>
      <c r="G97" s="115"/>
      <c r="H97" s="115"/>
      <c r="I97" s="115"/>
      <c r="J97" s="116">
        <f>J130</f>
        <v>5525.9000000000005</v>
      </c>
      <c r="L97" s="113"/>
    </row>
    <row r="98" spans="1:31" s="10" customFormat="1" ht="19.899999999999999" customHeight="1">
      <c r="B98" s="117"/>
      <c r="D98" s="118" t="s">
        <v>189</v>
      </c>
      <c r="E98" s="119"/>
      <c r="F98" s="119"/>
      <c r="G98" s="119"/>
      <c r="H98" s="119"/>
      <c r="I98" s="119"/>
      <c r="J98" s="120">
        <f>J131</f>
        <v>1335.3100000000002</v>
      </c>
      <c r="L98" s="117"/>
    </row>
    <row r="99" spans="1:31" s="10" customFormat="1" ht="19.899999999999999" customHeight="1">
      <c r="B99" s="117"/>
      <c r="D99" s="118" t="s">
        <v>97</v>
      </c>
      <c r="E99" s="119"/>
      <c r="F99" s="119"/>
      <c r="G99" s="119"/>
      <c r="H99" s="119"/>
      <c r="I99" s="119"/>
      <c r="J99" s="120">
        <f>J136</f>
        <v>2638.8900000000003</v>
      </c>
      <c r="L99" s="117"/>
    </row>
    <row r="100" spans="1:31" s="10" customFormat="1" ht="19.899999999999999" customHeight="1">
      <c r="B100" s="117"/>
      <c r="D100" s="118" t="s">
        <v>190</v>
      </c>
      <c r="E100" s="119"/>
      <c r="F100" s="119"/>
      <c r="G100" s="119"/>
      <c r="H100" s="119"/>
      <c r="I100" s="119"/>
      <c r="J100" s="120">
        <f>J144</f>
        <v>1308.32</v>
      </c>
      <c r="L100" s="117"/>
    </row>
    <row r="101" spans="1:31" s="10" customFormat="1" ht="19.899999999999999" customHeight="1">
      <c r="B101" s="117"/>
      <c r="D101" s="118" t="s">
        <v>98</v>
      </c>
      <c r="E101" s="119"/>
      <c r="F101" s="119"/>
      <c r="G101" s="119"/>
      <c r="H101" s="119"/>
      <c r="I101" s="119"/>
      <c r="J101" s="120">
        <f>J156</f>
        <v>243.38</v>
      </c>
      <c r="L101" s="117"/>
    </row>
    <row r="102" spans="1:31" s="9" customFormat="1" ht="24.95" customHeight="1">
      <c r="B102" s="113"/>
      <c r="D102" s="114" t="s">
        <v>99</v>
      </c>
      <c r="E102" s="115"/>
      <c r="F102" s="115"/>
      <c r="G102" s="115"/>
      <c r="H102" s="115"/>
      <c r="I102" s="115"/>
      <c r="J102" s="116">
        <f>J158</f>
        <v>9985.2799999999988</v>
      </c>
      <c r="L102" s="113"/>
    </row>
    <row r="103" spans="1:31" s="10" customFormat="1" ht="19.899999999999999" customHeight="1">
      <c r="B103" s="117"/>
      <c r="D103" s="118" t="s">
        <v>233</v>
      </c>
      <c r="E103" s="119"/>
      <c r="F103" s="119"/>
      <c r="G103" s="119"/>
      <c r="H103" s="119"/>
      <c r="I103" s="119"/>
      <c r="J103" s="120">
        <f>J159</f>
        <v>803.91</v>
      </c>
      <c r="L103" s="117"/>
    </row>
    <row r="104" spans="1:31" s="10" customFormat="1" ht="19.899999999999999" customHeight="1">
      <c r="B104" s="117"/>
      <c r="D104" s="118" t="s">
        <v>191</v>
      </c>
      <c r="E104" s="119"/>
      <c r="F104" s="119"/>
      <c r="G104" s="119"/>
      <c r="H104" s="119"/>
      <c r="I104" s="119"/>
      <c r="J104" s="120">
        <f>J163</f>
        <v>2735.14</v>
      </c>
      <c r="L104" s="117"/>
    </row>
    <row r="105" spans="1:31" s="10" customFormat="1" ht="19.899999999999999" customHeight="1">
      <c r="B105" s="117"/>
      <c r="D105" s="118" t="s">
        <v>100</v>
      </c>
      <c r="E105" s="119"/>
      <c r="F105" s="119"/>
      <c r="G105" s="119"/>
      <c r="H105" s="119"/>
      <c r="I105" s="119"/>
      <c r="J105" s="120">
        <f>J170</f>
        <v>772.5</v>
      </c>
      <c r="L105" s="117"/>
    </row>
    <row r="106" spans="1:31" s="10" customFormat="1" ht="19.899999999999999" customHeight="1">
      <c r="B106" s="117"/>
      <c r="D106" s="118" t="s">
        <v>101</v>
      </c>
      <c r="E106" s="119"/>
      <c r="F106" s="119"/>
      <c r="G106" s="119"/>
      <c r="H106" s="119"/>
      <c r="I106" s="119"/>
      <c r="J106" s="120">
        <f>J174</f>
        <v>5602.59</v>
      </c>
      <c r="L106" s="117"/>
    </row>
    <row r="107" spans="1:31" s="10" customFormat="1" ht="19.899999999999999" customHeight="1">
      <c r="B107" s="117"/>
      <c r="D107" s="118" t="s">
        <v>192</v>
      </c>
      <c r="E107" s="119"/>
      <c r="F107" s="119"/>
      <c r="G107" s="119"/>
      <c r="H107" s="119"/>
      <c r="I107" s="119"/>
      <c r="J107" s="120">
        <f>J178</f>
        <v>71.14</v>
      </c>
      <c r="L107" s="117"/>
    </row>
    <row r="108" spans="1:31" s="9" customFormat="1" ht="24.95" customHeight="1">
      <c r="B108" s="113"/>
      <c r="D108" s="114" t="s">
        <v>102</v>
      </c>
      <c r="E108" s="115"/>
      <c r="F108" s="115"/>
      <c r="G108" s="115"/>
      <c r="H108" s="115"/>
      <c r="I108" s="115"/>
      <c r="J108" s="116">
        <f>J181</f>
        <v>2160</v>
      </c>
      <c r="L108" s="113"/>
    </row>
    <row r="109" spans="1:31" s="10" customFormat="1" ht="19.899999999999999" customHeight="1">
      <c r="B109" s="117"/>
      <c r="D109" s="118" t="s">
        <v>103</v>
      </c>
      <c r="E109" s="119"/>
      <c r="F109" s="119"/>
      <c r="G109" s="119"/>
      <c r="H109" s="119"/>
      <c r="I109" s="119"/>
      <c r="J109" s="120">
        <f>J182</f>
        <v>2160</v>
      </c>
      <c r="L109" s="117"/>
    </row>
    <row r="110" spans="1:31" s="2" customFormat="1" ht="21.75" customHeight="1">
      <c r="A110" s="26"/>
      <c r="B110" s="27"/>
      <c r="C110" s="26"/>
      <c r="D110" s="26"/>
      <c r="E110" s="26"/>
      <c r="F110" s="26"/>
      <c r="G110" s="26"/>
      <c r="H110" s="26"/>
      <c r="I110" s="26"/>
      <c r="J110" s="26"/>
      <c r="K110" s="26"/>
      <c r="L110" s="39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</row>
    <row r="111" spans="1:31" s="2" customFormat="1" ht="6.95" customHeight="1">
      <c r="A111" s="26"/>
      <c r="B111" s="44"/>
      <c r="C111" s="45"/>
      <c r="D111" s="45"/>
      <c r="E111" s="45"/>
      <c r="F111" s="45"/>
      <c r="G111" s="45"/>
      <c r="H111" s="45"/>
      <c r="I111" s="45"/>
      <c r="J111" s="45"/>
      <c r="K111" s="45"/>
      <c r="L111" s="39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</row>
    <row r="115" spans="1:31" s="2" customFormat="1" ht="6.95" customHeight="1">
      <c r="A115" s="26"/>
      <c r="B115" s="46"/>
      <c r="C115" s="47"/>
      <c r="D115" s="47"/>
      <c r="E115" s="47"/>
      <c r="F115" s="47"/>
      <c r="G115" s="47"/>
      <c r="H115" s="47"/>
      <c r="I115" s="47"/>
      <c r="J115" s="47"/>
      <c r="K115" s="47"/>
      <c r="L115" s="39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</row>
    <row r="116" spans="1:31" s="2" customFormat="1" ht="24.95" customHeight="1">
      <c r="A116" s="26"/>
      <c r="B116" s="27"/>
      <c r="C116" s="18" t="s">
        <v>104</v>
      </c>
      <c r="D116" s="26"/>
      <c r="E116" s="26"/>
      <c r="F116" s="26"/>
      <c r="G116" s="26"/>
      <c r="H116" s="26"/>
      <c r="I116" s="26"/>
      <c r="J116" s="26"/>
      <c r="K116" s="26"/>
      <c r="L116" s="39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</row>
    <row r="117" spans="1:31" s="2" customFormat="1" ht="6.95" customHeight="1">
      <c r="A117" s="26"/>
      <c r="B117" s="27"/>
      <c r="C117" s="26"/>
      <c r="D117" s="26"/>
      <c r="E117" s="26"/>
      <c r="F117" s="26"/>
      <c r="G117" s="26"/>
      <c r="H117" s="26"/>
      <c r="I117" s="26"/>
      <c r="J117" s="26"/>
      <c r="K117" s="26"/>
      <c r="L117" s="39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</row>
    <row r="118" spans="1:31" s="2" customFormat="1" ht="12" customHeight="1">
      <c r="A118" s="26"/>
      <c r="B118" s="27"/>
      <c r="C118" s="23" t="s">
        <v>13</v>
      </c>
      <c r="D118" s="26"/>
      <c r="E118" s="26"/>
      <c r="F118" s="26"/>
      <c r="G118" s="26"/>
      <c r="H118" s="26"/>
      <c r="I118" s="26"/>
      <c r="J118" s="26"/>
      <c r="K118" s="26"/>
      <c r="L118" s="39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</row>
    <row r="119" spans="1:31" s="2" customFormat="1" ht="26.25" customHeight="1">
      <c r="A119" s="26"/>
      <c r="B119" s="27"/>
      <c r="C119" s="26"/>
      <c r="D119" s="26"/>
      <c r="E119" s="209" t="str">
        <f>E7</f>
        <v xml:space="preserve">Kópia - 20240118 - Stavebné úpravy priestorov kultúrneho domu </v>
      </c>
      <c r="F119" s="210"/>
      <c r="G119" s="210"/>
      <c r="H119" s="210"/>
      <c r="I119" s="26"/>
      <c r="J119" s="26"/>
      <c r="K119" s="26"/>
      <c r="L119" s="39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</row>
    <row r="120" spans="1:31" s="2" customFormat="1" ht="12" customHeight="1">
      <c r="A120" s="26"/>
      <c r="B120" s="27"/>
      <c r="C120" s="23" t="s">
        <v>89</v>
      </c>
      <c r="D120" s="26"/>
      <c r="E120" s="26"/>
      <c r="F120" s="26"/>
      <c r="G120" s="26"/>
      <c r="H120" s="26"/>
      <c r="I120" s="26"/>
      <c r="J120" s="26"/>
      <c r="K120" s="26"/>
      <c r="L120" s="39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</row>
    <row r="121" spans="1:31" s="2" customFormat="1" ht="16.5" customHeight="1">
      <c r="A121" s="26"/>
      <c r="B121" s="27"/>
      <c r="C121" s="26"/>
      <c r="D121" s="26"/>
      <c r="E121" s="172" t="str">
        <f>E9</f>
        <v>3 - Úprava sociálnych zar...</v>
      </c>
      <c r="F121" s="211"/>
      <c r="G121" s="211"/>
      <c r="H121" s="211"/>
      <c r="I121" s="26"/>
      <c r="J121" s="26"/>
      <c r="K121" s="26"/>
      <c r="L121" s="39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</row>
    <row r="122" spans="1:31" s="2" customFormat="1" ht="6.95" customHeight="1">
      <c r="A122" s="26"/>
      <c r="B122" s="27"/>
      <c r="C122" s="26"/>
      <c r="D122" s="26"/>
      <c r="E122" s="26"/>
      <c r="F122" s="26"/>
      <c r="G122" s="26"/>
      <c r="H122" s="26"/>
      <c r="I122" s="26"/>
      <c r="J122" s="26"/>
      <c r="K122" s="26"/>
      <c r="L122" s="39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</row>
    <row r="123" spans="1:31" s="2" customFormat="1" ht="12" customHeight="1">
      <c r="A123" s="26"/>
      <c r="B123" s="27"/>
      <c r="C123" s="23" t="s">
        <v>16</v>
      </c>
      <c r="D123" s="26"/>
      <c r="E123" s="26"/>
      <c r="F123" s="21" t="str">
        <f>F12</f>
        <v xml:space="preserve"> </v>
      </c>
      <c r="G123" s="26"/>
      <c r="H123" s="26"/>
      <c r="I123" s="23" t="s">
        <v>18</v>
      </c>
      <c r="J123" s="52">
        <f>IF(J12="","",J12)</f>
        <v>45646</v>
      </c>
      <c r="K123" s="26"/>
      <c r="L123" s="39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</row>
    <row r="124" spans="1:31" s="2" customFormat="1" ht="6.95" customHeight="1">
      <c r="A124" s="26"/>
      <c r="B124" s="27"/>
      <c r="C124" s="26"/>
      <c r="D124" s="26"/>
      <c r="E124" s="26"/>
      <c r="F124" s="26"/>
      <c r="G124" s="26"/>
      <c r="H124" s="26"/>
      <c r="I124" s="26"/>
      <c r="J124" s="26"/>
      <c r="K124" s="26"/>
      <c r="L124" s="39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</row>
    <row r="125" spans="1:31" s="2" customFormat="1" ht="15.2" customHeight="1">
      <c r="A125" s="26"/>
      <c r="B125" s="27"/>
      <c r="C125" s="23" t="s">
        <v>19</v>
      </c>
      <c r="D125" s="26"/>
      <c r="E125" s="26"/>
      <c r="F125" s="21" t="str">
        <f>E15</f>
        <v xml:space="preserve"> </v>
      </c>
      <c r="G125" s="26"/>
      <c r="H125" s="26"/>
      <c r="I125" s="23" t="s">
        <v>26</v>
      </c>
      <c r="J125" s="24" t="str">
        <f>E21</f>
        <v xml:space="preserve"> </v>
      </c>
      <c r="K125" s="26"/>
      <c r="L125" s="39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</row>
    <row r="126" spans="1:31" s="2" customFormat="1" ht="15.2" customHeight="1">
      <c r="A126" s="26"/>
      <c r="B126" s="27"/>
      <c r="C126" s="23" t="s">
        <v>22</v>
      </c>
      <c r="D126" s="26"/>
      <c r="E126" s="26"/>
      <c r="F126" s="21" t="str">
        <f>IF(E18="","",E18)</f>
        <v xml:space="preserve">BETA FOUR s.r.o. </v>
      </c>
      <c r="G126" s="26"/>
      <c r="H126" s="26"/>
      <c r="I126" s="23" t="s">
        <v>28</v>
      </c>
      <c r="J126" s="24" t="str">
        <f>E24</f>
        <v>Peter Lesák</v>
      </c>
      <c r="K126" s="26"/>
      <c r="L126" s="39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</row>
    <row r="127" spans="1:31" s="2" customFormat="1" ht="10.35" customHeight="1">
      <c r="A127" s="26"/>
      <c r="B127" s="27"/>
      <c r="C127" s="26"/>
      <c r="D127" s="26"/>
      <c r="E127" s="26"/>
      <c r="F127" s="26"/>
      <c r="G127" s="26"/>
      <c r="H127" s="26"/>
      <c r="I127" s="26"/>
      <c r="J127" s="26"/>
      <c r="K127" s="26"/>
      <c r="L127" s="39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</row>
    <row r="128" spans="1:31" s="11" customFormat="1" ht="29.25" customHeight="1">
      <c r="A128" s="121"/>
      <c r="B128" s="122"/>
      <c r="C128" s="123" t="s">
        <v>105</v>
      </c>
      <c r="D128" s="124" t="s">
        <v>56</v>
      </c>
      <c r="E128" s="124" t="s">
        <v>52</v>
      </c>
      <c r="F128" s="124" t="s">
        <v>53</v>
      </c>
      <c r="G128" s="124" t="s">
        <v>106</v>
      </c>
      <c r="H128" s="124" t="s">
        <v>107</v>
      </c>
      <c r="I128" s="124" t="s">
        <v>108</v>
      </c>
      <c r="J128" s="125" t="s">
        <v>93</v>
      </c>
      <c r="K128" s="126" t="s">
        <v>109</v>
      </c>
      <c r="L128" s="127"/>
      <c r="M128" s="59" t="s">
        <v>1</v>
      </c>
      <c r="N128" s="60" t="s">
        <v>35</v>
      </c>
      <c r="O128" s="60" t="s">
        <v>110</v>
      </c>
      <c r="P128" s="60" t="s">
        <v>111</v>
      </c>
      <c r="Q128" s="60" t="s">
        <v>112</v>
      </c>
      <c r="R128" s="60" t="s">
        <v>113</v>
      </c>
      <c r="S128" s="60" t="s">
        <v>114</v>
      </c>
      <c r="T128" s="61" t="s">
        <v>115</v>
      </c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</row>
    <row r="129" spans="1:65" s="2" customFormat="1" ht="22.9" customHeight="1">
      <c r="A129" s="26"/>
      <c r="B129" s="27"/>
      <c r="C129" s="66" t="s">
        <v>94</v>
      </c>
      <c r="D129" s="26"/>
      <c r="E129" s="26"/>
      <c r="F129" s="26"/>
      <c r="G129" s="26"/>
      <c r="H129" s="26"/>
      <c r="I129" s="26"/>
      <c r="J129" s="128">
        <f>BK129</f>
        <v>17671.18</v>
      </c>
      <c r="K129" s="26"/>
      <c r="L129" s="27"/>
      <c r="M129" s="62"/>
      <c r="N129" s="53"/>
      <c r="O129" s="63"/>
      <c r="P129" s="129">
        <f>P130+P158+P181</f>
        <v>0</v>
      </c>
      <c r="Q129" s="63"/>
      <c r="R129" s="129">
        <f>R130+R158+R181</f>
        <v>0</v>
      </c>
      <c r="S129" s="63"/>
      <c r="T129" s="130">
        <f>T130+T158+T181</f>
        <v>0</v>
      </c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T129" s="14" t="s">
        <v>70</v>
      </c>
      <c r="AU129" s="14" t="s">
        <v>95</v>
      </c>
      <c r="BK129" s="131">
        <f>BK130+BK158+BK181</f>
        <v>17671.18</v>
      </c>
    </row>
    <row r="130" spans="1:65" s="12" customFormat="1" ht="25.9" customHeight="1">
      <c r="B130" s="132"/>
      <c r="D130" s="133" t="s">
        <v>70</v>
      </c>
      <c r="E130" s="134" t="s">
        <v>116</v>
      </c>
      <c r="F130" s="134" t="s">
        <v>117</v>
      </c>
      <c r="J130" s="135">
        <f>BK130</f>
        <v>5525.9000000000005</v>
      </c>
      <c r="L130" s="132"/>
      <c r="M130" s="136"/>
      <c r="N130" s="137"/>
      <c r="O130" s="137"/>
      <c r="P130" s="138">
        <f>P131+P136+P144+P156</f>
        <v>0</v>
      </c>
      <c r="Q130" s="137"/>
      <c r="R130" s="138">
        <f>R131+R136+R144+R156</f>
        <v>0</v>
      </c>
      <c r="S130" s="137"/>
      <c r="T130" s="139">
        <f>T131+T136+T144+T156</f>
        <v>0</v>
      </c>
      <c r="AR130" s="133" t="s">
        <v>12</v>
      </c>
      <c r="AT130" s="140" t="s">
        <v>70</v>
      </c>
      <c r="AU130" s="140" t="s">
        <v>71</v>
      </c>
      <c r="AY130" s="133" t="s">
        <v>118</v>
      </c>
      <c r="BK130" s="141">
        <f>BK131+BK136+BK144+BK156</f>
        <v>5525.9000000000005</v>
      </c>
    </row>
    <row r="131" spans="1:65" s="12" customFormat="1" ht="22.9" customHeight="1">
      <c r="B131" s="132"/>
      <c r="D131" s="133" t="s">
        <v>70</v>
      </c>
      <c r="E131" s="142" t="s">
        <v>82</v>
      </c>
      <c r="F131" s="142" t="s">
        <v>193</v>
      </c>
      <c r="J131" s="143">
        <f>BK131</f>
        <v>1335.3100000000002</v>
      </c>
      <c r="L131" s="132"/>
      <c r="M131" s="136"/>
      <c r="N131" s="137"/>
      <c r="O131" s="137"/>
      <c r="P131" s="138">
        <f>SUM(P132:P135)</f>
        <v>0</v>
      </c>
      <c r="Q131" s="137"/>
      <c r="R131" s="138">
        <f>SUM(R132:R135)</f>
        <v>0</v>
      </c>
      <c r="S131" s="137"/>
      <c r="T131" s="139">
        <f>SUM(T132:T135)</f>
        <v>0</v>
      </c>
      <c r="AR131" s="133" t="s">
        <v>12</v>
      </c>
      <c r="AT131" s="140" t="s">
        <v>70</v>
      </c>
      <c r="AU131" s="140" t="s">
        <v>12</v>
      </c>
      <c r="AY131" s="133" t="s">
        <v>118</v>
      </c>
      <c r="BK131" s="141">
        <f>SUM(BK132:BK135)</f>
        <v>1335.3100000000002</v>
      </c>
    </row>
    <row r="132" spans="1:65" s="2" customFormat="1" ht="33" customHeight="1">
      <c r="A132" s="26"/>
      <c r="B132" s="144"/>
      <c r="C132" s="145" t="s">
        <v>141</v>
      </c>
      <c r="D132" s="145" t="s">
        <v>121</v>
      </c>
      <c r="E132" s="146" t="s">
        <v>234</v>
      </c>
      <c r="F132" s="147" t="s">
        <v>235</v>
      </c>
      <c r="G132" s="148" t="s">
        <v>128</v>
      </c>
      <c r="H132" s="149">
        <v>0.16</v>
      </c>
      <c r="I132" s="150">
        <v>398.25</v>
      </c>
      <c r="J132" s="150">
        <f>ROUND(I132*H132,2)</f>
        <v>63.72</v>
      </c>
      <c r="K132" s="151"/>
      <c r="L132" s="27"/>
      <c r="M132" s="152" t="s">
        <v>1</v>
      </c>
      <c r="N132" s="153" t="s">
        <v>37</v>
      </c>
      <c r="O132" s="154">
        <v>0</v>
      </c>
      <c r="P132" s="154">
        <f>O132*H132</f>
        <v>0</v>
      </c>
      <c r="Q132" s="154">
        <v>0</v>
      </c>
      <c r="R132" s="154">
        <f>Q132*H132</f>
        <v>0</v>
      </c>
      <c r="S132" s="154">
        <v>0</v>
      </c>
      <c r="T132" s="155">
        <f>S132*H132</f>
        <v>0</v>
      </c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R132" s="156" t="s">
        <v>85</v>
      </c>
      <c r="AT132" s="156" t="s">
        <v>121</v>
      </c>
      <c r="AU132" s="156" t="s">
        <v>79</v>
      </c>
      <c r="AY132" s="14" t="s">
        <v>118</v>
      </c>
      <c r="BE132" s="157">
        <f>IF(N132="základná",J132,0)</f>
        <v>0</v>
      </c>
      <c r="BF132" s="157">
        <f>IF(N132="znížená",J132,0)</f>
        <v>63.72</v>
      </c>
      <c r="BG132" s="157">
        <f>IF(N132="zákl. prenesená",J132,0)</f>
        <v>0</v>
      </c>
      <c r="BH132" s="157">
        <f>IF(N132="zníž. prenesená",J132,0)</f>
        <v>0</v>
      </c>
      <c r="BI132" s="157">
        <f>IF(N132="nulová",J132,0)</f>
        <v>0</v>
      </c>
      <c r="BJ132" s="14" t="s">
        <v>79</v>
      </c>
      <c r="BK132" s="157">
        <f>ROUND(I132*H132,2)</f>
        <v>63.72</v>
      </c>
      <c r="BL132" s="14" t="s">
        <v>85</v>
      </c>
      <c r="BM132" s="156" t="s">
        <v>79</v>
      </c>
    </row>
    <row r="133" spans="1:65" s="2" customFormat="1" ht="24.2" customHeight="1">
      <c r="A133" s="26"/>
      <c r="B133" s="144"/>
      <c r="C133" s="145" t="s">
        <v>173</v>
      </c>
      <c r="D133" s="145" t="s">
        <v>121</v>
      </c>
      <c r="E133" s="146" t="s">
        <v>194</v>
      </c>
      <c r="F133" s="147" t="s">
        <v>195</v>
      </c>
      <c r="G133" s="148" t="s">
        <v>196</v>
      </c>
      <c r="H133" s="149">
        <v>7</v>
      </c>
      <c r="I133" s="150">
        <v>20.32</v>
      </c>
      <c r="J133" s="150">
        <f>ROUND(I133*H133,2)</f>
        <v>142.24</v>
      </c>
      <c r="K133" s="151"/>
      <c r="L133" s="27"/>
      <c r="M133" s="152" t="s">
        <v>1</v>
      </c>
      <c r="N133" s="153" t="s">
        <v>37</v>
      </c>
      <c r="O133" s="154">
        <v>0</v>
      </c>
      <c r="P133" s="154">
        <f>O133*H133</f>
        <v>0</v>
      </c>
      <c r="Q133" s="154">
        <v>0</v>
      </c>
      <c r="R133" s="154">
        <f>Q133*H133</f>
        <v>0</v>
      </c>
      <c r="S133" s="154">
        <v>0</v>
      </c>
      <c r="T133" s="155">
        <f>S133*H133</f>
        <v>0</v>
      </c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R133" s="156" t="s">
        <v>85</v>
      </c>
      <c r="AT133" s="156" t="s">
        <v>121</v>
      </c>
      <c r="AU133" s="156" t="s">
        <v>79</v>
      </c>
      <c r="AY133" s="14" t="s">
        <v>118</v>
      </c>
      <c r="BE133" s="157">
        <f>IF(N133="základná",J133,0)</f>
        <v>0</v>
      </c>
      <c r="BF133" s="157">
        <f>IF(N133="znížená",J133,0)</f>
        <v>142.24</v>
      </c>
      <c r="BG133" s="157">
        <f>IF(N133="zákl. prenesená",J133,0)</f>
        <v>0</v>
      </c>
      <c r="BH133" s="157">
        <f>IF(N133="zníž. prenesená",J133,0)</f>
        <v>0</v>
      </c>
      <c r="BI133" s="157">
        <f>IF(N133="nulová",J133,0)</f>
        <v>0</v>
      </c>
      <c r="BJ133" s="14" t="s">
        <v>79</v>
      </c>
      <c r="BK133" s="157">
        <f>ROUND(I133*H133,2)</f>
        <v>142.24</v>
      </c>
      <c r="BL133" s="14" t="s">
        <v>85</v>
      </c>
      <c r="BM133" s="156" t="s">
        <v>85</v>
      </c>
    </row>
    <row r="134" spans="1:65" s="2" customFormat="1" ht="37.9" customHeight="1">
      <c r="A134" s="26"/>
      <c r="B134" s="144"/>
      <c r="C134" s="145" t="s">
        <v>148</v>
      </c>
      <c r="D134" s="145" t="s">
        <v>121</v>
      </c>
      <c r="E134" s="146" t="s">
        <v>197</v>
      </c>
      <c r="F134" s="147" t="s">
        <v>198</v>
      </c>
      <c r="G134" s="148" t="s">
        <v>124</v>
      </c>
      <c r="H134" s="149">
        <v>30.065000000000001</v>
      </c>
      <c r="I134" s="150">
        <v>36.409999999999997</v>
      </c>
      <c r="J134" s="150">
        <f>ROUND(I134*H134,2)</f>
        <v>1094.67</v>
      </c>
      <c r="K134" s="151"/>
      <c r="L134" s="27"/>
      <c r="M134" s="152" t="s">
        <v>1</v>
      </c>
      <c r="N134" s="153" t="s">
        <v>37</v>
      </c>
      <c r="O134" s="154">
        <v>0</v>
      </c>
      <c r="P134" s="154">
        <f>O134*H134</f>
        <v>0</v>
      </c>
      <c r="Q134" s="154">
        <v>0</v>
      </c>
      <c r="R134" s="154">
        <f>Q134*H134</f>
        <v>0</v>
      </c>
      <c r="S134" s="154">
        <v>0</v>
      </c>
      <c r="T134" s="155">
        <f>S134*H134</f>
        <v>0</v>
      </c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R134" s="156" t="s">
        <v>85</v>
      </c>
      <c r="AT134" s="156" t="s">
        <v>121</v>
      </c>
      <c r="AU134" s="156" t="s">
        <v>79</v>
      </c>
      <c r="AY134" s="14" t="s">
        <v>118</v>
      </c>
      <c r="BE134" s="157">
        <f>IF(N134="základná",J134,0)</f>
        <v>0</v>
      </c>
      <c r="BF134" s="157">
        <f>IF(N134="znížená",J134,0)</f>
        <v>1094.67</v>
      </c>
      <c r="BG134" s="157">
        <f>IF(N134="zákl. prenesená",J134,0)</f>
        <v>0</v>
      </c>
      <c r="BH134" s="157">
        <f>IF(N134="zníž. prenesená",J134,0)</f>
        <v>0</v>
      </c>
      <c r="BI134" s="157">
        <f>IF(N134="nulová",J134,0)</f>
        <v>0</v>
      </c>
      <c r="BJ134" s="14" t="s">
        <v>79</v>
      </c>
      <c r="BK134" s="157">
        <f>ROUND(I134*H134,2)</f>
        <v>1094.67</v>
      </c>
      <c r="BL134" s="14" t="s">
        <v>85</v>
      </c>
      <c r="BM134" s="156" t="s">
        <v>119</v>
      </c>
    </row>
    <row r="135" spans="1:65" s="2" customFormat="1" ht="24.2" customHeight="1">
      <c r="A135" s="26"/>
      <c r="B135" s="144"/>
      <c r="C135" s="145" t="s">
        <v>144</v>
      </c>
      <c r="D135" s="145" t="s">
        <v>121</v>
      </c>
      <c r="E135" s="146" t="s">
        <v>199</v>
      </c>
      <c r="F135" s="147" t="s">
        <v>200</v>
      </c>
      <c r="G135" s="148" t="s">
        <v>155</v>
      </c>
      <c r="H135" s="149">
        <v>14.39</v>
      </c>
      <c r="I135" s="150">
        <v>2.41</v>
      </c>
      <c r="J135" s="150">
        <f>ROUND(I135*H135,2)</f>
        <v>34.68</v>
      </c>
      <c r="K135" s="151"/>
      <c r="L135" s="27"/>
      <c r="M135" s="152" t="s">
        <v>1</v>
      </c>
      <c r="N135" s="153" t="s">
        <v>37</v>
      </c>
      <c r="O135" s="154">
        <v>0</v>
      </c>
      <c r="P135" s="154">
        <f>O135*H135</f>
        <v>0</v>
      </c>
      <c r="Q135" s="154">
        <v>0</v>
      </c>
      <c r="R135" s="154">
        <f>Q135*H135</f>
        <v>0</v>
      </c>
      <c r="S135" s="154">
        <v>0</v>
      </c>
      <c r="T135" s="155">
        <f>S135*H135</f>
        <v>0</v>
      </c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R135" s="156" t="s">
        <v>85</v>
      </c>
      <c r="AT135" s="156" t="s">
        <v>121</v>
      </c>
      <c r="AU135" s="156" t="s">
        <v>79</v>
      </c>
      <c r="AY135" s="14" t="s">
        <v>118</v>
      </c>
      <c r="BE135" s="157">
        <f>IF(N135="základná",J135,0)</f>
        <v>0</v>
      </c>
      <c r="BF135" s="157">
        <f>IF(N135="znížená",J135,0)</f>
        <v>34.68</v>
      </c>
      <c r="BG135" s="157">
        <f>IF(N135="zákl. prenesená",J135,0)</f>
        <v>0</v>
      </c>
      <c r="BH135" s="157">
        <f>IF(N135="zníž. prenesená",J135,0)</f>
        <v>0</v>
      </c>
      <c r="BI135" s="157">
        <f>IF(N135="nulová",J135,0)</f>
        <v>0</v>
      </c>
      <c r="BJ135" s="14" t="s">
        <v>79</v>
      </c>
      <c r="BK135" s="157">
        <f>ROUND(I135*H135,2)</f>
        <v>34.68</v>
      </c>
      <c r="BL135" s="14" t="s">
        <v>85</v>
      </c>
      <c r="BM135" s="156" t="s">
        <v>129</v>
      </c>
    </row>
    <row r="136" spans="1:65" s="12" customFormat="1" ht="22.9" customHeight="1">
      <c r="B136" s="132"/>
      <c r="D136" s="133" t="s">
        <v>70</v>
      </c>
      <c r="E136" s="142" t="s">
        <v>119</v>
      </c>
      <c r="F136" s="142" t="s">
        <v>120</v>
      </c>
      <c r="J136" s="143">
        <f>BK136</f>
        <v>2638.8900000000003</v>
      </c>
      <c r="L136" s="132"/>
      <c r="M136" s="136"/>
      <c r="N136" s="137"/>
      <c r="O136" s="137"/>
      <c r="P136" s="138">
        <f>SUM(P137:P143)</f>
        <v>0</v>
      </c>
      <c r="Q136" s="137"/>
      <c r="R136" s="138">
        <f>SUM(R137:R143)</f>
        <v>0</v>
      </c>
      <c r="S136" s="137"/>
      <c r="T136" s="139">
        <f>SUM(T137:T143)</f>
        <v>0</v>
      </c>
      <c r="AR136" s="133" t="s">
        <v>12</v>
      </c>
      <c r="AT136" s="140" t="s">
        <v>70</v>
      </c>
      <c r="AU136" s="140" t="s">
        <v>12</v>
      </c>
      <c r="AY136" s="133" t="s">
        <v>118</v>
      </c>
      <c r="BK136" s="141">
        <f>SUM(BK137:BK143)</f>
        <v>2638.8900000000003</v>
      </c>
    </row>
    <row r="137" spans="1:65" s="2" customFormat="1" ht="24.2" customHeight="1">
      <c r="A137" s="26"/>
      <c r="B137" s="144"/>
      <c r="C137" s="145" t="s">
        <v>156</v>
      </c>
      <c r="D137" s="145" t="s">
        <v>121</v>
      </c>
      <c r="E137" s="146" t="s">
        <v>203</v>
      </c>
      <c r="F137" s="147" t="s">
        <v>204</v>
      </c>
      <c r="G137" s="148" t="s">
        <v>124</v>
      </c>
      <c r="H137" s="149">
        <v>97.451999999999998</v>
      </c>
      <c r="I137" s="150">
        <v>6.55</v>
      </c>
      <c r="J137" s="150">
        <f t="shared" ref="J137:J143" si="0">ROUND(I137*H137,2)</f>
        <v>638.30999999999995</v>
      </c>
      <c r="K137" s="151"/>
      <c r="L137" s="27"/>
      <c r="M137" s="152" t="s">
        <v>1</v>
      </c>
      <c r="N137" s="153" t="s">
        <v>37</v>
      </c>
      <c r="O137" s="154">
        <v>0</v>
      </c>
      <c r="P137" s="154">
        <f t="shared" ref="P137:P143" si="1">O137*H137</f>
        <v>0</v>
      </c>
      <c r="Q137" s="154">
        <v>0</v>
      </c>
      <c r="R137" s="154">
        <f t="shared" ref="R137:R143" si="2">Q137*H137</f>
        <v>0</v>
      </c>
      <c r="S137" s="154">
        <v>0</v>
      </c>
      <c r="T137" s="155">
        <f t="shared" ref="T137:T143" si="3">S137*H137</f>
        <v>0</v>
      </c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R137" s="156" t="s">
        <v>85</v>
      </c>
      <c r="AT137" s="156" t="s">
        <v>121</v>
      </c>
      <c r="AU137" s="156" t="s">
        <v>79</v>
      </c>
      <c r="AY137" s="14" t="s">
        <v>118</v>
      </c>
      <c r="BE137" s="157">
        <f t="shared" ref="BE137:BE143" si="4">IF(N137="základná",J137,0)</f>
        <v>0</v>
      </c>
      <c r="BF137" s="157">
        <f t="shared" ref="BF137:BF143" si="5">IF(N137="znížená",J137,0)</f>
        <v>638.30999999999995</v>
      </c>
      <c r="BG137" s="157">
        <f t="shared" ref="BG137:BG143" si="6">IF(N137="zákl. prenesená",J137,0)</f>
        <v>0</v>
      </c>
      <c r="BH137" s="157">
        <f t="shared" ref="BH137:BH143" si="7">IF(N137="zníž. prenesená",J137,0)</f>
        <v>0</v>
      </c>
      <c r="BI137" s="157">
        <f t="shared" ref="BI137:BI143" si="8">IF(N137="nulová",J137,0)</f>
        <v>0</v>
      </c>
      <c r="BJ137" s="14" t="s">
        <v>79</v>
      </c>
      <c r="BK137" s="157">
        <f t="shared" ref="BK137:BK143" si="9">ROUND(I137*H137,2)</f>
        <v>638.30999999999995</v>
      </c>
      <c r="BL137" s="14" t="s">
        <v>85</v>
      </c>
      <c r="BM137" s="156" t="s">
        <v>138</v>
      </c>
    </row>
    <row r="138" spans="1:65" s="2" customFormat="1" ht="16.5" customHeight="1">
      <c r="A138" s="26"/>
      <c r="B138" s="144"/>
      <c r="C138" s="145" t="s">
        <v>213</v>
      </c>
      <c r="D138" s="145" t="s">
        <v>121</v>
      </c>
      <c r="E138" s="146" t="s">
        <v>206</v>
      </c>
      <c r="F138" s="147" t="s">
        <v>207</v>
      </c>
      <c r="G138" s="148" t="s">
        <v>124</v>
      </c>
      <c r="H138" s="149">
        <v>97.451999999999998</v>
      </c>
      <c r="I138" s="150">
        <v>17.47</v>
      </c>
      <c r="J138" s="150">
        <f t="shared" si="0"/>
        <v>1702.49</v>
      </c>
      <c r="K138" s="151"/>
      <c r="L138" s="27"/>
      <c r="M138" s="152" t="s">
        <v>1</v>
      </c>
      <c r="N138" s="153" t="s">
        <v>37</v>
      </c>
      <c r="O138" s="154">
        <v>0</v>
      </c>
      <c r="P138" s="154">
        <f t="shared" si="1"/>
        <v>0</v>
      </c>
      <c r="Q138" s="154">
        <v>0</v>
      </c>
      <c r="R138" s="154">
        <f t="shared" si="2"/>
        <v>0</v>
      </c>
      <c r="S138" s="154">
        <v>0</v>
      </c>
      <c r="T138" s="155">
        <f t="shared" si="3"/>
        <v>0</v>
      </c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R138" s="156" t="s">
        <v>85</v>
      </c>
      <c r="AT138" s="156" t="s">
        <v>121</v>
      </c>
      <c r="AU138" s="156" t="s">
        <v>79</v>
      </c>
      <c r="AY138" s="14" t="s">
        <v>118</v>
      </c>
      <c r="BE138" s="157">
        <f t="shared" si="4"/>
        <v>0</v>
      </c>
      <c r="BF138" s="157">
        <f t="shared" si="5"/>
        <v>1702.49</v>
      </c>
      <c r="BG138" s="157">
        <f t="shared" si="6"/>
        <v>0</v>
      </c>
      <c r="BH138" s="157">
        <f t="shared" si="7"/>
        <v>0</v>
      </c>
      <c r="BI138" s="157">
        <f t="shared" si="8"/>
        <v>0</v>
      </c>
      <c r="BJ138" s="14" t="s">
        <v>79</v>
      </c>
      <c r="BK138" s="157">
        <f t="shared" si="9"/>
        <v>1702.49</v>
      </c>
      <c r="BL138" s="14" t="s">
        <v>85</v>
      </c>
      <c r="BM138" s="156" t="s">
        <v>141</v>
      </c>
    </row>
    <row r="139" spans="1:65" s="2" customFormat="1" ht="24.2" customHeight="1">
      <c r="A139" s="26"/>
      <c r="B139" s="144"/>
      <c r="C139" s="145" t="s">
        <v>176</v>
      </c>
      <c r="D139" s="145" t="s">
        <v>121</v>
      </c>
      <c r="E139" s="146" t="s">
        <v>122</v>
      </c>
      <c r="F139" s="147" t="s">
        <v>123</v>
      </c>
      <c r="G139" s="148" t="s">
        <v>124</v>
      </c>
      <c r="H139" s="149">
        <v>15.634</v>
      </c>
      <c r="I139" s="150">
        <v>0.74</v>
      </c>
      <c r="J139" s="150">
        <f t="shared" si="0"/>
        <v>11.57</v>
      </c>
      <c r="K139" s="151"/>
      <c r="L139" s="27"/>
      <c r="M139" s="152" t="s">
        <v>1</v>
      </c>
      <c r="N139" s="153" t="s">
        <v>37</v>
      </c>
      <c r="O139" s="154">
        <v>0</v>
      </c>
      <c r="P139" s="154">
        <f t="shared" si="1"/>
        <v>0</v>
      </c>
      <c r="Q139" s="154">
        <v>0</v>
      </c>
      <c r="R139" s="154">
        <f t="shared" si="2"/>
        <v>0</v>
      </c>
      <c r="S139" s="154">
        <v>0</v>
      </c>
      <c r="T139" s="155">
        <f t="shared" si="3"/>
        <v>0</v>
      </c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R139" s="156" t="s">
        <v>85</v>
      </c>
      <c r="AT139" s="156" t="s">
        <v>121</v>
      </c>
      <c r="AU139" s="156" t="s">
        <v>79</v>
      </c>
      <c r="AY139" s="14" t="s">
        <v>118</v>
      </c>
      <c r="BE139" s="157">
        <f t="shared" si="4"/>
        <v>0</v>
      </c>
      <c r="BF139" s="157">
        <f t="shared" si="5"/>
        <v>11.57</v>
      </c>
      <c r="BG139" s="157">
        <f t="shared" si="6"/>
        <v>0</v>
      </c>
      <c r="BH139" s="157">
        <f t="shared" si="7"/>
        <v>0</v>
      </c>
      <c r="BI139" s="157">
        <f t="shared" si="8"/>
        <v>0</v>
      </c>
      <c r="BJ139" s="14" t="s">
        <v>79</v>
      </c>
      <c r="BK139" s="157">
        <f t="shared" si="9"/>
        <v>11.57</v>
      </c>
      <c r="BL139" s="14" t="s">
        <v>85</v>
      </c>
      <c r="BM139" s="156" t="s">
        <v>148</v>
      </c>
    </row>
    <row r="140" spans="1:65" s="2" customFormat="1" ht="16.5" customHeight="1">
      <c r="A140" s="26"/>
      <c r="B140" s="144"/>
      <c r="C140" s="158" t="s">
        <v>236</v>
      </c>
      <c r="D140" s="158" t="s">
        <v>125</v>
      </c>
      <c r="E140" s="159" t="s">
        <v>126</v>
      </c>
      <c r="F140" s="160" t="s">
        <v>127</v>
      </c>
      <c r="G140" s="161" t="s">
        <v>128</v>
      </c>
      <c r="H140" s="162">
        <v>10.162000000000001</v>
      </c>
      <c r="I140" s="163">
        <v>1.2</v>
      </c>
      <c r="J140" s="163">
        <f t="shared" si="0"/>
        <v>12.19</v>
      </c>
      <c r="K140" s="164"/>
      <c r="L140" s="165"/>
      <c r="M140" s="166" t="s">
        <v>1</v>
      </c>
      <c r="N140" s="167" t="s">
        <v>37</v>
      </c>
      <c r="O140" s="154">
        <v>0</v>
      </c>
      <c r="P140" s="154">
        <f t="shared" si="1"/>
        <v>0</v>
      </c>
      <c r="Q140" s="154">
        <v>0</v>
      </c>
      <c r="R140" s="154">
        <f t="shared" si="2"/>
        <v>0</v>
      </c>
      <c r="S140" s="154">
        <v>0</v>
      </c>
      <c r="T140" s="155">
        <f t="shared" si="3"/>
        <v>0</v>
      </c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R140" s="156" t="s">
        <v>129</v>
      </c>
      <c r="AT140" s="156" t="s">
        <v>125</v>
      </c>
      <c r="AU140" s="156" t="s">
        <v>79</v>
      </c>
      <c r="AY140" s="14" t="s">
        <v>118</v>
      </c>
      <c r="BE140" s="157">
        <f t="shared" si="4"/>
        <v>0</v>
      </c>
      <c r="BF140" s="157">
        <f t="shared" si="5"/>
        <v>12.19</v>
      </c>
      <c r="BG140" s="157">
        <f t="shared" si="6"/>
        <v>0</v>
      </c>
      <c r="BH140" s="157">
        <f t="shared" si="7"/>
        <v>0</v>
      </c>
      <c r="BI140" s="157">
        <f t="shared" si="8"/>
        <v>0</v>
      </c>
      <c r="BJ140" s="14" t="s">
        <v>79</v>
      </c>
      <c r="BK140" s="157">
        <f t="shared" si="9"/>
        <v>12.19</v>
      </c>
      <c r="BL140" s="14" t="s">
        <v>85</v>
      </c>
      <c r="BM140" s="156" t="s">
        <v>156</v>
      </c>
    </row>
    <row r="141" spans="1:65" s="2" customFormat="1" ht="24.2" customHeight="1">
      <c r="A141" s="26"/>
      <c r="B141" s="144"/>
      <c r="C141" s="158" t="s">
        <v>179</v>
      </c>
      <c r="D141" s="158" t="s">
        <v>125</v>
      </c>
      <c r="E141" s="159" t="s">
        <v>130</v>
      </c>
      <c r="F141" s="160" t="s">
        <v>131</v>
      </c>
      <c r="G141" s="161" t="s">
        <v>132</v>
      </c>
      <c r="H141" s="162">
        <v>5.4720000000000004</v>
      </c>
      <c r="I141" s="163">
        <v>5.22</v>
      </c>
      <c r="J141" s="163">
        <f t="shared" si="0"/>
        <v>28.56</v>
      </c>
      <c r="K141" s="164"/>
      <c r="L141" s="165"/>
      <c r="M141" s="166" t="s">
        <v>1</v>
      </c>
      <c r="N141" s="167" t="s">
        <v>37</v>
      </c>
      <c r="O141" s="154">
        <v>0</v>
      </c>
      <c r="P141" s="154">
        <f t="shared" si="1"/>
        <v>0</v>
      </c>
      <c r="Q141" s="154">
        <v>0</v>
      </c>
      <c r="R141" s="154">
        <f t="shared" si="2"/>
        <v>0</v>
      </c>
      <c r="S141" s="154">
        <v>0</v>
      </c>
      <c r="T141" s="155">
        <f t="shared" si="3"/>
        <v>0</v>
      </c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R141" s="156" t="s">
        <v>129</v>
      </c>
      <c r="AT141" s="156" t="s">
        <v>125</v>
      </c>
      <c r="AU141" s="156" t="s">
        <v>79</v>
      </c>
      <c r="AY141" s="14" t="s">
        <v>118</v>
      </c>
      <c r="BE141" s="157">
        <f t="shared" si="4"/>
        <v>0</v>
      </c>
      <c r="BF141" s="157">
        <f t="shared" si="5"/>
        <v>28.56</v>
      </c>
      <c r="BG141" s="157">
        <f t="shared" si="6"/>
        <v>0</v>
      </c>
      <c r="BH141" s="157">
        <f t="shared" si="7"/>
        <v>0</v>
      </c>
      <c r="BI141" s="157">
        <f t="shared" si="8"/>
        <v>0</v>
      </c>
      <c r="BJ141" s="14" t="s">
        <v>79</v>
      </c>
      <c r="BK141" s="157">
        <f t="shared" si="9"/>
        <v>28.56</v>
      </c>
      <c r="BL141" s="14" t="s">
        <v>85</v>
      </c>
      <c r="BM141" s="156" t="s">
        <v>160</v>
      </c>
    </row>
    <row r="142" spans="1:65" s="2" customFormat="1" ht="24.2" customHeight="1">
      <c r="A142" s="26"/>
      <c r="B142" s="144"/>
      <c r="C142" s="145" t="s">
        <v>237</v>
      </c>
      <c r="D142" s="145" t="s">
        <v>121</v>
      </c>
      <c r="E142" s="146" t="s">
        <v>133</v>
      </c>
      <c r="F142" s="147" t="s">
        <v>134</v>
      </c>
      <c r="G142" s="148" t="s">
        <v>124</v>
      </c>
      <c r="H142" s="149">
        <v>15.634</v>
      </c>
      <c r="I142" s="150">
        <v>14.24</v>
      </c>
      <c r="J142" s="150">
        <f t="shared" si="0"/>
        <v>222.63</v>
      </c>
      <c r="K142" s="151"/>
      <c r="L142" s="27"/>
      <c r="M142" s="152" t="s">
        <v>1</v>
      </c>
      <c r="N142" s="153" t="s">
        <v>37</v>
      </c>
      <c r="O142" s="154">
        <v>0</v>
      </c>
      <c r="P142" s="154">
        <f t="shared" si="1"/>
        <v>0</v>
      </c>
      <c r="Q142" s="154">
        <v>0</v>
      </c>
      <c r="R142" s="154">
        <f t="shared" si="2"/>
        <v>0</v>
      </c>
      <c r="S142" s="154">
        <v>0</v>
      </c>
      <c r="T142" s="155">
        <f t="shared" si="3"/>
        <v>0</v>
      </c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R142" s="156" t="s">
        <v>85</v>
      </c>
      <c r="AT142" s="156" t="s">
        <v>121</v>
      </c>
      <c r="AU142" s="156" t="s">
        <v>79</v>
      </c>
      <c r="AY142" s="14" t="s">
        <v>118</v>
      </c>
      <c r="BE142" s="157">
        <f t="shared" si="4"/>
        <v>0</v>
      </c>
      <c r="BF142" s="157">
        <f t="shared" si="5"/>
        <v>222.63</v>
      </c>
      <c r="BG142" s="157">
        <f t="shared" si="6"/>
        <v>0</v>
      </c>
      <c r="BH142" s="157">
        <f t="shared" si="7"/>
        <v>0</v>
      </c>
      <c r="BI142" s="157">
        <f t="shared" si="8"/>
        <v>0</v>
      </c>
      <c r="BJ142" s="14" t="s">
        <v>79</v>
      </c>
      <c r="BK142" s="157">
        <f t="shared" si="9"/>
        <v>222.63</v>
      </c>
      <c r="BL142" s="14" t="s">
        <v>85</v>
      </c>
      <c r="BM142" s="156" t="s">
        <v>7</v>
      </c>
    </row>
    <row r="143" spans="1:65" s="2" customFormat="1" ht="24.2" customHeight="1">
      <c r="A143" s="26"/>
      <c r="B143" s="144"/>
      <c r="C143" s="145" t="s">
        <v>187</v>
      </c>
      <c r="D143" s="145" t="s">
        <v>121</v>
      </c>
      <c r="E143" s="146" t="s">
        <v>136</v>
      </c>
      <c r="F143" s="147" t="s">
        <v>137</v>
      </c>
      <c r="G143" s="148" t="s">
        <v>124</v>
      </c>
      <c r="H143" s="149">
        <v>15.634</v>
      </c>
      <c r="I143" s="150">
        <v>1.48</v>
      </c>
      <c r="J143" s="150">
        <f t="shared" si="0"/>
        <v>23.14</v>
      </c>
      <c r="K143" s="151"/>
      <c r="L143" s="27"/>
      <c r="M143" s="152" t="s">
        <v>1</v>
      </c>
      <c r="N143" s="153" t="s">
        <v>37</v>
      </c>
      <c r="O143" s="154">
        <v>0</v>
      </c>
      <c r="P143" s="154">
        <f t="shared" si="1"/>
        <v>0</v>
      </c>
      <c r="Q143" s="154">
        <v>0</v>
      </c>
      <c r="R143" s="154">
        <f t="shared" si="2"/>
        <v>0</v>
      </c>
      <c r="S143" s="154">
        <v>0</v>
      </c>
      <c r="T143" s="155">
        <f t="shared" si="3"/>
        <v>0</v>
      </c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R143" s="156" t="s">
        <v>85</v>
      </c>
      <c r="AT143" s="156" t="s">
        <v>121</v>
      </c>
      <c r="AU143" s="156" t="s">
        <v>79</v>
      </c>
      <c r="AY143" s="14" t="s">
        <v>118</v>
      </c>
      <c r="BE143" s="157">
        <f t="shared" si="4"/>
        <v>0</v>
      </c>
      <c r="BF143" s="157">
        <f t="shared" si="5"/>
        <v>23.14</v>
      </c>
      <c r="BG143" s="157">
        <f t="shared" si="6"/>
        <v>0</v>
      </c>
      <c r="BH143" s="157">
        <f t="shared" si="7"/>
        <v>0</v>
      </c>
      <c r="BI143" s="157">
        <f t="shared" si="8"/>
        <v>0</v>
      </c>
      <c r="BJ143" s="14" t="s">
        <v>79</v>
      </c>
      <c r="BK143" s="157">
        <f t="shared" si="9"/>
        <v>23.14</v>
      </c>
      <c r="BL143" s="14" t="s">
        <v>85</v>
      </c>
      <c r="BM143" s="156" t="s">
        <v>167</v>
      </c>
    </row>
    <row r="144" spans="1:65" s="12" customFormat="1" ht="22.9" customHeight="1">
      <c r="B144" s="132"/>
      <c r="D144" s="133" t="s">
        <v>70</v>
      </c>
      <c r="E144" s="142" t="s">
        <v>157</v>
      </c>
      <c r="F144" s="142" t="s">
        <v>210</v>
      </c>
      <c r="J144" s="143">
        <f>BK144</f>
        <v>1308.32</v>
      </c>
      <c r="L144" s="132"/>
      <c r="M144" s="136"/>
      <c r="N144" s="137"/>
      <c r="O144" s="137"/>
      <c r="P144" s="138">
        <f>SUM(P145:P155)</f>
        <v>0</v>
      </c>
      <c r="Q144" s="137"/>
      <c r="R144" s="138">
        <f>SUM(R145:R155)</f>
        <v>0</v>
      </c>
      <c r="S144" s="137"/>
      <c r="T144" s="139">
        <f>SUM(T145:T155)</f>
        <v>0</v>
      </c>
      <c r="AR144" s="133" t="s">
        <v>12</v>
      </c>
      <c r="AT144" s="140" t="s">
        <v>70</v>
      </c>
      <c r="AU144" s="140" t="s">
        <v>12</v>
      </c>
      <c r="AY144" s="133" t="s">
        <v>118</v>
      </c>
      <c r="BK144" s="141">
        <f>SUM(BK145:BK155)</f>
        <v>1308.32</v>
      </c>
    </row>
    <row r="145" spans="1:65" s="2" customFormat="1" ht="44.25" customHeight="1">
      <c r="A145" s="26"/>
      <c r="B145" s="144"/>
      <c r="C145" s="145" t="s">
        <v>82</v>
      </c>
      <c r="D145" s="145" t="s">
        <v>121</v>
      </c>
      <c r="E145" s="146" t="s">
        <v>238</v>
      </c>
      <c r="F145" s="147" t="s">
        <v>239</v>
      </c>
      <c r="G145" s="148" t="s">
        <v>128</v>
      </c>
      <c r="H145" s="149">
        <v>2.117</v>
      </c>
      <c r="I145" s="150">
        <v>32.89</v>
      </c>
      <c r="J145" s="150">
        <f t="shared" ref="J145:J155" si="10">ROUND(I145*H145,2)</f>
        <v>69.63</v>
      </c>
      <c r="K145" s="151"/>
      <c r="L145" s="27"/>
      <c r="M145" s="152" t="s">
        <v>1</v>
      </c>
      <c r="N145" s="153" t="s">
        <v>37</v>
      </c>
      <c r="O145" s="154">
        <v>0</v>
      </c>
      <c r="P145" s="154">
        <f t="shared" ref="P145:P155" si="11">O145*H145</f>
        <v>0</v>
      </c>
      <c r="Q145" s="154">
        <v>0</v>
      </c>
      <c r="R145" s="154">
        <f t="shared" ref="R145:R155" si="12">Q145*H145</f>
        <v>0</v>
      </c>
      <c r="S145" s="154">
        <v>0</v>
      </c>
      <c r="T145" s="155">
        <f t="shared" ref="T145:T155" si="13">S145*H145</f>
        <v>0</v>
      </c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R145" s="156" t="s">
        <v>85</v>
      </c>
      <c r="AT145" s="156" t="s">
        <v>121</v>
      </c>
      <c r="AU145" s="156" t="s">
        <v>79</v>
      </c>
      <c r="AY145" s="14" t="s">
        <v>118</v>
      </c>
      <c r="BE145" s="157">
        <f t="shared" ref="BE145:BE155" si="14">IF(N145="základná",J145,0)</f>
        <v>0</v>
      </c>
      <c r="BF145" s="157">
        <f t="shared" ref="BF145:BF155" si="15">IF(N145="znížená",J145,0)</f>
        <v>69.63</v>
      </c>
      <c r="BG145" s="157">
        <f t="shared" ref="BG145:BG155" si="16">IF(N145="zákl. prenesená",J145,0)</f>
        <v>0</v>
      </c>
      <c r="BH145" s="157">
        <f t="shared" ref="BH145:BH155" si="17">IF(N145="zníž. prenesená",J145,0)</f>
        <v>0</v>
      </c>
      <c r="BI145" s="157">
        <f t="shared" ref="BI145:BI155" si="18">IF(N145="nulová",J145,0)</f>
        <v>0</v>
      </c>
      <c r="BJ145" s="14" t="s">
        <v>79</v>
      </c>
      <c r="BK145" s="157">
        <f t="shared" ref="BK145:BK155" si="19">ROUND(I145*H145,2)</f>
        <v>69.63</v>
      </c>
      <c r="BL145" s="14" t="s">
        <v>85</v>
      </c>
      <c r="BM145" s="156" t="s">
        <v>172</v>
      </c>
    </row>
    <row r="146" spans="1:65" s="2" customFormat="1" ht="24.2" customHeight="1">
      <c r="A146" s="26"/>
      <c r="B146" s="144"/>
      <c r="C146" s="145" t="s">
        <v>164</v>
      </c>
      <c r="D146" s="145" t="s">
        <v>121</v>
      </c>
      <c r="E146" s="146" t="s">
        <v>240</v>
      </c>
      <c r="F146" s="147" t="s">
        <v>241</v>
      </c>
      <c r="G146" s="148" t="s">
        <v>124</v>
      </c>
      <c r="H146" s="149">
        <v>17.872</v>
      </c>
      <c r="I146" s="150">
        <v>7.76</v>
      </c>
      <c r="J146" s="150">
        <f t="shared" si="10"/>
        <v>138.69</v>
      </c>
      <c r="K146" s="151"/>
      <c r="L146" s="27"/>
      <c r="M146" s="152" t="s">
        <v>1</v>
      </c>
      <c r="N146" s="153" t="s">
        <v>37</v>
      </c>
      <c r="O146" s="154">
        <v>0</v>
      </c>
      <c r="P146" s="154">
        <f t="shared" si="11"/>
        <v>0</v>
      </c>
      <c r="Q146" s="154">
        <v>0</v>
      </c>
      <c r="R146" s="154">
        <f t="shared" si="12"/>
        <v>0</v>
      </c>
      <c r="S146" s="154">
        <v>0</v>
      </c>
      <c r="T146" s="155">
        <f t="shared" si="13"/>
        <v>0</v>
      </c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R146" s="156" t="s">
        <v>85</v>
      </c>
      <c r="AT146" s="156" t="s">
        <v>121</v>
      </c>
      <c r="AU146" s="156" t="s">
        <v>79</v>
      </c>
      <c r="AY146" s="14" t="s">
        <v>118</v>
      </c>
      <c r="BE146" s="157">
        <f t="shared" si="14"/>
        <v>0</v>
      </c>
      <c r="BF146" s="157">
        <f t="shared" si="15"/>
        <v>138.69</v>
      </c>
      <c r="BG146" s="157">
        <f t="shared" si="16"/>
        <v>0</v>
      </c>
      <c r="BH146" s="157">
        <f t="shared" si="17"/>
        <v>0</v>
      </c>
      <c r="BI146" s="157">
        <f t="shared" si="18"/>
        <v>0</v>
      </c>
      <c r="BJ146" s="14" t="s">
        <v>79</v>
      </c>
      <c r="BK146" s="157">
        <f t="shared" si="19"/>
        <v>138.69</v>
      </c>
      <c r="BL146" s="14" t="s">
        <v>85</v>
      </c>
      <c r="BM146" s="156" t="s">
        <v>176</v>
      </c>
    </row>
    <row r="147" spans="1:65" s="2" customFormat="1" ht="33" customHeight="1">
      <c r="A147" s="26"/>
      <c r="B147" s="144"/>
      <c r="C147" s="145" t="s">
        <v>138</v>
      </c>
      <c r="D147" s="145" t="s">
        <v>121</v>
      </c>
      <c r="E147" s="146" t="s">
        <v>242</v>
      </c>
      <c r="F147" s="147" t="s">
        <v>243</v>
      </c>
      <c r="G147" s="148" t="s">
        <v>124</v>
      </c>
      <c r="H147" s="149">
        <v>17.872</v>
      </c>
      <c r="I147" s="150">
        <v>2.89</v>
      </c>
      <c r="J147" s="150">
        <f t="shared" si="10"/>
        <v>51.65</v>
      </c>
      <c r="K147" s="151"/>
      <c r="L147" s="27"/>
      <c r="M147" s="152" t="s">
        <v>1</v>
      </c>
      <c r="N147" s="153" t="s">
        <v>37</v>
      </c>
      <c r="O147" s="154">
        <v>0</v>
      </c>
      <c r="P147" s="154">
        <f t="shared" si="11"/>
        <v>0</v>
      </c>
      <c r="Q147" s="154">
        <v>0</v>
      </c>
      <c r="R147" s="154">
        <f t="shared" si="12"/>
        <v>0</v>
      </c>
      <c r="S147" s="154">
        <v>0</v>
      </c>
      <c r="T147" s="155">
        <f t="shared" si="13"/>
        <v>0</v>
      </c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R147" s="156" t="s">
        <v>85</v>
      </c>
      <c r="AT147" s="156" t="s">
        <v>121</v>
      </c>
      <c r="AU147" s="156" t="s">
        <v>79</v>
      </c>
      <c r="AY147" s="14" t="s">
        <v>118</v>
      </c>
      <c r="BE147" s="157">
        <f t="shared" si="14"/>
        <v>0</v>
      </c>
      <c r="BF147" s="157">
        <f t="shared" si="15"/>
        <v>51.65</v>
      </c>
      <c r="BG147" s="157">
        <f t="shared" si="16"/>
        <v>0</v>
      </c>
      <c r="BH147" s="157">
        <f t="shared" si="17"/>
        <v>0</v>
      </c>
      <c r="BI147" s="157">
        <f t="shared" si="18"/>
        <v>0</v>
      </c>
      <c r="BJ147" s="14" t="s">
        <v>79</v>
      </c>
      <c r="BK147" s="157">
        <f t="shared" si="19"/>
        <v>51.65</v>
      </c>
      <c r="BL147" s="14" t="s">
        <v>85</v>
      </c>
      <c r="BM147" s="156" t="s">
        <v>179</v>
      </c>
    </row>
    <row r="148" spans="1:65" s="2" customFormat="1" ht="24.2" customHeight="1">
      <c r="A148" s="26"/>
      <c r="B148" s="144"/>
      <c r="C148" s="145" t="s">
        <v>79</v>
      </c>
      <c r="D148" s="145" t="s">
        <v>121</v>
      </c>
      <c r="E148" s="146" t="s">
        <v>244</v>
      </c>
      <c r="F148" s="147" t="s">
        <v>245</v>
      </c>
      <c r="G148" s="148" t="s">
        <v>155</v>
      </c>
      <c r="H148" s="149">
        <v>16.22</v>
      </c>
      <c r="I148" s="150">
        <v>6.46</v>
      </c>
      <c r="J148" s="150">
        <f t="shared" si="10"/>
        <v>104.78</v>
      </c>
      <c r="K148" s="151"/>
      <c r="L148" s="27"/>
      <c r="M148" s="152" t="s">
        <v>1</v>
      </c>
      <c r="N148" s="153" t="s">
        <v>37</v>
      </c>
      <c r="O148" s="154">
        <v>0</v>
      </c>
      <c r="P148" s="154">
        <f t="shared" si="11"/>
        <v>0</v>
      </c>
      <c r="Q148" s="154">
        <v>0</v>
      </c>
      <c r="R148" s="154">
        <f t="shared" si="12"/>
        <v>0</v>
      </c>
      <c r="S148" s="154">
        <v>0</v>
      </c>
      <c r="T148" s="155">
        <f t="shared" si="13"/>
        <v>0</v>
      </c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R148" s="156" t="s">
        <v>85</v>
      </c>
      <c r="AT148" s="156" t="s">
        <v>121</v>
      </c>
      <c r="AU148" s="156" t="s">
        <v>79</v>
      </c>
      <c r="AY148" s="14" t="s">
        <v>118</v>
      </c>
      <c r="BE148" s="157">
        <f t="shared" si="14"/>
        <v>0</v>
      </c>
      <c r="BF148" s="157">
        <f t="shared" si="15"/>
        <v>104.78</v>
      </c>
      <c r="BG148" s="157">
        <f t="shared" si="16"/>
        <v>0</v>
      </c>
      <c r="BH148" s="157">
        <f t="shared" si="17"/>
        <v>0</v>
      </c>
      <c r="BI148" s="157">
        <f t="shared" si="18"/>
        <v>0</v>
      </c>
      <c r="BJ148" s="14" t="s">
        <v>79</v>
      </c>
      <c r="BK148" s="157">
        <f t="shared" si="19"/>
        <v>104.78</v>
      </c>
      <c r="BL148" s="14" t="s">
        <v>85</v>
      </c>
      <c r="BM148" s="156" t="s">
        <v>187</v>
      </c>
    </row>
    <row r="149" spans="1:65" s="2" customFormat="1" ht="37.9" customHeight="1">
      <c r="A149" s="26"/>
      <c r="B149" s="144"/>
      <c r="C149" s="145" t="s">
        <v>12</v>
      </c>
      <c r="D149" s="145" t="s">
        <v>121</v>
      </c>
      <c r="E149" s="146" t="s">
        <v>246</v>
      </c>
      <c r="F149" s="147" t="s">
        <v>247</v>
      </c>
      <c r="G149" s="148" t="s">
        <v>124</v>
      </c>
      <c r="H149" s="149">
        <v>35.94</v>
      </c>
      <c r="I149" s="150">
        <v>5.33</v>
      </c>
      <c r="J149" s="150">
        <f t="shared" si="10"/>
        <v>191.56</v>
      </c>
      <c r="K149" s="151"/>
      <c r="L149" s="27"/>
      <c r="M149" s="152" t="s">
        <v>1</v>
      </c>
      <c r="N149" s="153" t="s">
        <v>37</v>
      </c>
      <c r="O149" s="154">
        <v>0</v>
      </c>
      <c r="P149" s="154">
        <f t="shared" si="11"/>
        <v>0</v>
      </c>
      <c r="Q149" s="154">
        <v>0</v>
      </c>
      <c r="R149" s="154">
        <f t="shared" si="12"/>
        <v>0</v>
      </c>
      <c r="S149" s="154">
        <v>0</v>
      </c>
      <c r="T149" s="155">
        <f t="shared" si="13"/>
        <v>0</v>
      </c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R149" s="156" t="s">
        <v>85</v>
      </c>
      <c r="AT149" s="156" t="s">
        <v>121</v>
      </c>
      <c r="AU149" s="156" t="s">
        <v>79</v>
      </c>
      <c r="AY149" s="14" t="s">
        <v>118</v>
      </c>
      <c r="BE149" s="157">
        <f t="shared" si="14"/>
        <v>0</v>
      </c>
      <c r="BF149" s="157">
        <f t="shared" si="15"/>
        <v>191.56</v>
      </c>
      <c r="BG149" s="157">
        <f t="shared" si="16"/>
        <v>0</v>
      </c>
      <c r="BH149" s="157">
        <f t="shared" si="17"/>
        <v>0</v>
      </c>
      <c r="BI149" s="157">
        <f t="shared" si="18"/>
        <v>0</v>
      </c>
      <c r="BJ149" s="14" t="s">
        <v>79</v>
      </c>
      <c r="BK149" s="157">
        <f t="shared" si="19"/>
        <v>191.56</v>
      </c>
      <c r="BL149" s="14" t="s">
        <v>85</v>
      </c>
      <c r="BM149" s="156" t="s">
        <v>163</v>
      </c>
    </row>
    <row r="150" spans="1:65" s="2" customFormat="1" ht="21.75" customHeight="1">
      <c r="A150" s="26"/>
      <c r="B150" s="144"/>
      <c r="C150" s="145" t="s">
        <v>205</v>
      </c>
      <c r="D150" s="145" t="s">
        <v>121</v>
      </c>
      <c r="E150" s="146" t="s">
        <v>248</v>
      </c>
      <c r="F150" s="147" t="s">
        <v>249</v>
      </c>
      <c r="G150" s="148" t="s">
        <v>147</v>
      </c>
      <c r="H150" s="149">
        <v>7.0229999999999997</v>
      </c>
      <c r="I150" s="150">
        <v>16.68</v>
      </c>
      <c r="J150" s="150">
        <f t="shared" si="10"/>
        <v>117.14</v>
      </c>
      <c r="K150" s="151"/>
      <c r="L150" s="27"/>
      <c r="M150" s="152" t="s">
        <v>1</v>
      </c>
      <c r="N150" s="153" t="s">
        <v>37</v>
      </c>
      <c r="O150" s="154">
        <v>0</v>
      </c>
      <c r="P150" s="154">
        <f t="shared" si="11"/>
        <v>0</v>
      </c>
      <c r="Q150" s="154">
        <v>0</v>
      </c>
      <c r="R150" s="154">
        <f t="shared" si="12"/>
        <v>0</v>
      </c>
      <c r="S150" s="154">
        <v>0</v>
      </c>
      <c r="T150" s="155">
        <f t="shared" si="13"/>
        <v>0</v>
      </c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R150" s="156" t="s">
        <v>85</v>
      </c>
      <c r="AT150" s="156" t="s">
        <v>121</v>
      </c>
      <c r="AU150" s="156" t="s">
        <v>79</v>
      </c>
      <c r="AY150" s="14" t="s">
        <v>118</v>
      </c>
      <c r="BE150" s="157">
        <f t="shared" si="14"/>
        <v>0</v>
      </c>
      <c r="BF150" s="157">
        <f t="shared" si="15"/>
        <v>117.14</v>
      </c>
      <c r="BG150" s="157">
        <f t="shared" si="16"/>
        <v>0</v>
      </c>
      <c r="BH150" s="157">
        <f t="shared" si="17"/>
        <v>0</v>
      </c>
      <c r="BI150" s="157">
        <f t="shared" si="18"/>
        <v>0</v>
      </c>
      <c r="BJ150" s="14" t="s">
        <v>79</v>
      </c>
      <c r="BK150" s="157">
        <f t="shared" si="19"/>
        <v>117.14</v>
      </c>
      <c r="BL150" s="14" t="s">
        <v>85</v>
      </c>
      <c r="BM150" s="156" t="s">
        <v>250</v>
      </c>
    </row>
    <row r="151" spans="1:65" s="2" customFormat="1" ht="24.2" customHeight="1">
      <c r="A151" s="26"/>
      <c r="B151" s="144"/>
      <c r="C151" s="145" t="s">
        <v>129</v>
      </c>
      <c r="D151" s="145" t="s">
        <v>121</v>
      </c>
      <c r="E151" s="146" t="s">
        <v>251</v>
      </c>
      <c r="F151" s="147" t="s">
        <v>252</v>
      </c>
      <c r="G151" s="148" t="s">
        <v>147</v>
      </c>
      <c r="H151" s="149">
        <v>7.0229999999999997</v>
      </c>
      <c r="I151" s="150">
        <v>0.5</v>
      </c>
      <c r="J151" s="150">
        <f t="shared" si="10"/>
        <v>3.51</v>
      </c>
      <c r="K151" s="151"/>
      <c r="L151" s="27"/>
      <c r="M151" s="152" t="s">
        <v>1</v>
      </c>
      <c r="N151" s="153" t="s">
        <v>37</v>
      </c>
      <c r="O151" s="154">
        <v>0</v>
      </c>
      <c r="P151" s="154">
        <f t="shared" si="11"/>
        <v>0</v>
      </c>
      <c r="Q151" s="154">
        <v>0</v>
      </c>
      <c r="R151" s="154">
        <f t="shared" si="12"/>
        <v>0</v>
      </c>
      <c r="S151" s="154">
        <v>0</v>
      </c>
      <c r="T151" s="155">
        <f t="shared" si="13"/>
        <v>0</v>
      </c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R151" s="156" t="s">
        <v>85</v>
      </c>
      <c r="AT151" s="156" t="s">
        <v>121</v>
      </c>
      <c r="AU151" s="156" t="s">
        <v>79</v>
      </c>
      <c r="AY151" s="14" t="s">
        <v>118</v>
      </c>
      <c r="BE151" s="157">
        <f t="shared" si="14"/>
        <v>0</v>
      </c>
      <c r="BF151" s="157">
        <f t="shared" si="15"/>
        <v>3.51</v>
      </c>
      <c r="BG151" s="157">
        <f t="shared" si="16"/>
        <v>0</v>
      </c>
      <c r="BH151" s="157">
        <f t="shared" si="17"/>
        <v>0</v>
      </c>
      <c r="BI151" s="157">
        <f t="shared" si="18"/>
        <v>0</v>
      </c>
      <c r="BJ151" s="14" t="s">
        <v>79</v>
      </c>
      <c r="BK151" s="157">
        <f t="shared" si="19"/>
        <v>3.51</v>
      </c>
      <c r="BL151" s="14" t="s">
        <v>85</v>
      </c>
      <c r="BM151" s="156" t="s">
        <v>253</v>
      </c>
    </row>
    <row r="152" spans="1:65" s="2" customFormat="1" ht="24.2" customHeight="1">
      <c r="A152" s="26"/>
      <c r="B152" s="144"/>
      <c r="C152" s="145" t="s">
        <v>135</v>
      </c>
      <c r="D152" s="145" t="s">
        <v>121</v>
      </c>
      <c r="E152" s="146" t="s">
        <v>254</v>
      </c>
      <c r="F152" s="147" t="s">
        <v>255</v>
      </c>
      <c r="G152" s="148" t="s">
        <v>147</v>
      </c>
      <c r="H152" s="149">
        <v>7.0229999999999997</v>
      </c>
      <c r="I152" s="150">
        <v>14.05</v>
      </c>
      <c r="J152" s="150">
        <f t="shared" si="10"/>
        <v>98.67</v>
      </c>
      <c r="K152" s="151"/>
      <c r="L152" s="27"/>
      <c r="M152" s="152" t="s">
        <v>1</v>
      </c>
      <c r="N152" s="153" t="s">
        <v>37</v>
      </c>
      <c r="O152" s="154">
        <v>0</v>
      </c>
      <c r="P152" s="154">
        <f t="shared" si="11"/>
        <v>0</v>
      </c>
      <c r="Q152" s="154">
        <v>0</v>
      </c>
      <c r="R152" s="154">
        <f t="shared" si="12"/>
        <v>0</v>
      </c>
      <c r="S152" s="154">
        <v>0</v>
      </c>
      <c r="T152" s="155">
        <f t="shared" si="13"/>
        <v>0</v>
      </c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R152" s="156" t="s">
        <v>85</v>
      </c>
      <c r="AT152" s="156" t="s">
        <v>121</v>
      </c>
      <c r="AU152" s="156" t="s">
        <v>79</v>
      </c>
      <c r="AY152" s="14" t="s">
        <v>118</v>
      </c>
      <c r="BE152" s="157">
        <f t="shared" si="14"/>
        <v>0</v>
      </c>
      <c r="BF152" s="157">
        <f t="shared" si="15"/>
        <v>98.67</v>
      </c>
      <c r="BG152" s="157">
        <f t="shared" si="16"/>
        <v>0</v>
      </c>
      <c r="BH152" s="157">
        <f t="shared" si="17"/>
        <v>0</v>
      </c>
      <c r="BI152" s="157">
        <f t="shared" si="18"/>
        <v>0</v>
      </c>
      <c r="BJ152" s="14" t="s">
        <v>79</v>
      </c>
      <c r="BK152" s="157">
        <f t="shared" si="19"/>
        <v>98.67</v>
      </c>
      <c r="BL152" s="14" t="s">
        <v>85</v>
      </c>
      <c r="BM152" s="156" t="s">
        <v>256</v>
      </c>
    </row>
    <row r="153" spans="1:65" s="2" customFormat="1" ht="24.2" customHeight="1">
      <c r="A153" s="26"/>
      <c r="B153" s="144"/>
      <c r="C153" s="145" t="s">
        <v>119</v>
      </c>
      <c r="D153" s="145" t="s">
        <v>121</v>
      </c>
      <c r="E153" s="146" t="s">
        <v>257</v>
      </c>
      <c r="F153" s="147" t="s">
        <v>258</v>
      </c>
      <c r="G153" s="148" t="s">
        <v>147</v>
      </c>
      <c r="H153" s="149">
        <v>14.045999999999999</v>
      </c>
      <c r="I153" s="150">
        <v>1.58</v>
      </c>
      <c r="J153" s="150">
        <f t="shared" si="10"/>
        <v>22.19</v>
      </c>
      <c r="K153" s="151"/>
      <c r="L153" s="27"/>
      <c r="M153" s="152" t="s">
        <v>1</v>
      </c>
      <c r="N153" s="153" t="s">
        <v>37</v>
      </c>
      <c r="O153" s="154">
        <v>0</v>
      </c>
      <c r="P153" s="154">
        <f t="shared" si="11"/>
        <v>0</v>
      </c>
      <c r="Q153" s="154">
        <v>0</v>
      </c>
      <c r="R153" s="154">
        <f t="shared" si="12"/>
        <v>0</v>
      </c>
      <c r="S153" s="154">
        <v>0</v>
      </c>
      <c r="T153" s="155">
        <f t="shared" si="13"/>
        <v>0</v>
      </c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R153" s="156" t="s">
        <v>85</v>
      </c>
      <c r="AT153" s="156" t="s">
        <v>121</v>
      </c>
      <c r="AU153" s="156" t="s">
        <v>79</v>
      </c>
      <c r="AY153" s="14" t="s">
        <v>118</v>
      </c>
      <c r="BE153" s="157">
        <f t="shared" si="14"/>
        <v>0</v>
      </c>
      <c r="BF153" s="157">
        <f t="shared" si="15"/>
        <v>22.19</v>
      </c>
      <c r="BG153" s="157">
        <f t="shared" si="16"/>
        <v>0</v>
      </c>
      <c r="BH153" s="157">
        <f t="shared" si="17"/>
        <v>0</v>
      </c>
      <c r="BI153" s="157">
        <f t="shared" si="18"/>
        <v>0</v>
      </c>
      <c r="BJ153" s="14" t="s">
        <v>79</v>
      </c>
      <c r="BK153" s="157">
        <f t="shared" si="19"/>
        <v>22.19</v>
      </c>
      <c r="BL153" s="14" t="s">
        <v>85</v>
      </c>
      <c r="BM153" s="156" t="s">
        <v>259</v>
      </c>
    </row>
    <row r="154" spans="1:65" s="2" customFormat="1" ht="24.2" customHeight="1">
      <c r="A154" s="26"/>
      <c r="B154" s="144"/>
      <c r="C154" s="145" t="s">
        <v>85</v>
      </c>
      <c r="D154" s="145" t="s">
        <v>121</v>
      </c>
      <c r="E154" s="146" t="s">
        <v>260</v>
      </c>
      <c r="F154" s="147" t="s">
        <v>261</v>
      </c>
      <c r="G154" s="148" t="s">
        <v>147</v>
      </c>
      <c r="H154" s="149">
        <v>7.0229999999999997</v>
      </c>
      <c r="I154" s="150">
        <v>5.69</v>
      </c>
      <c r="J154" s="150">
        <f t="shared" si="10"/>
        <v>39.96</v>
      </c>
      <c r="K154" s="151"/>
      <c r="L154" s="27"/>
      <c r="M154" s="152" t="s">
        <v>1</v>
      </c>
      <c r="N154" s="153" t="s">
        <v>37</v>
      </c>
      <c r="O154" s="154">
        <v>0</v>
      </c>
      <c r="P154" s="154">
        <f t="shared" si="11"/>
        <v>0</v>
      </c>
      <c r="Q154" s="154">
        <v>0</v>
      </c>
      <c r="R154" s="154">
        <f t="shared" si="12"/>
        <v>0</v>
      </c>
      <c r="S154" s="154">
        <v>0</v>
      </c>
      <c r="T154" s="155">
        <f t="shared" si="13"/>
        <v>0</v>
      </c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R154" s="156" t="s">
        <v>85</v>
      </c>
      <c r="AT154" s="156" t="s">
        <v>121</v>
      </c>
      <c r="AU154" s="156" t="s">
        <v>79</v>
      </c>
      <c r="AY154" s="14" t="s">
        <v>118</v>
      </c>
      <c r="BE154" s="157">
        <f t="shared" si="14"/>
        <v>0</v>
      </c>
      <c r="BF154" s="157">
        <f t="shared" si="15"/>
        <v>39.96</v>
      </c>
      <c r="BG154" s="157">
        <f t="shared" si="16"/>
        <v>0</v>
      </c>
      <c r="BH154" s="157">
        <f t="shared" si="17"/>
        <v>0</v>
      </c>
      <c r="BI154" s="157">
        <f t="shared" si="18"/>
        <v>0</v>
      </c>
      <c r="BJ154" s="14" t="s">
        <v>79</v>
      </c>
      <c r="BK154" s="157">
        <f t="shared" si="19"/>
        <v>39.96</v>
      </c>
      <c r="BL154" s="14" t="s">
        <v>85</v>
      </c>
      <c r="BM154" s="156" t="s">
        <v>262</v>
      </c>
    </row>
    <row r="155" spans="1:65" s="2" customFormat="1" ht="24.2" customHeight="1">
      <c r="A155" s="26"/>
      <c r="B155" s="144"/>
      <c r="C155" s="145" t="s">
        <v>157</v>
      </c>
      <c r="D155" s="145" t="s">
        <v>121</v>
      </c>
      <c r="E155" s="146" t="s">
        <v>263</v>
      </c>
      <c r="F155" s="147" t="s">
        <v>264</v>
      </c>
      <c r="G155" s="148" t="s">
        <v>147</v>
      </c>
      <c r="H155" s="149">
        <v>7.0229999999999997</v>
      </c>
      <c r="I155" s="150">
        <v>67</v>
      </c>
      <c r="J155" s="150">
        <f t="shared" si="10"/>
        <v>470.54</v>
      </c>
      <c r="K155" s="151"/>
      <c r="L155" s="27"/>
      <c r="M155" s="152" t="s">
        <v>1</v>
      </c>
      <c r="N155" s="153" t="s">
        <v>37</v>
      </c>
      <c r="O155" s="154">
        <v>0</v>
      </c>
      <c r="P155" s="154">
        <f t="shared" si="11"/>
        <v>0</v>
      </c>
      <c r="Q155" s="154">
        <v>0</v>
      </c>
      <c r="R155" s="154">
        <f t="shared" si="12"/>
        <v>0</v>
      </c>
      <c r="S155" s="154">
        <v>0</v>
      </c>
      <c r="T155" s="155">
        <f t="shared" si="13"/>
        <v>0</v>
      </c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R155" s="156" t="s">
        <v>85</v>
      </c>
      <c r="AT155" s="156" t="s">
        <v>121</v>
      </c>
      <c r="AU155" s="156" t="s">
        <v>79</v>
      </c>
      <c r="AY155" s="14" t="s">
        <v>118</v>
      </c>
      <c r="BE155" s="157">
        <f t="shared" si="14"/>
        <v>0</v>
      </c>
      <c r="BF155" s="157">
        <f t="shared" si="15"/>
        <v>470.54</v>
      </c>
      <c r="BG155" s="157">
        <f t="shared" si="16"/>
        <v>0</v>
      </c>
      <c r="BH155" s="157">
        <f t="shared" si="17"/>
        <v>0</v>
      </c>
      <c r="BI155" s="157">
        <f t="shared" si="18"/>
        <v>0</v>
      </c>
      <c r="BJ155" s="14" t="s">
        <v>79</v>
      </c>
      <c r="BK155" s="157">
        <f t="shared" si="19"/>
        <v>470.54</v>
      </c>
      <c r="BL155" s="14" t="s">
        <v>85</v>
      </c>
      <c r="BM155" s="156" t="s">
        <v>265</v>
      </c>
    </row>
    <row r="156" spans="1:65" s="12" customFormat="1" ht="22.9" customHeight="1">
      <c r="B156" s="132"/>
      <c r="D156" s="133" t="s">
        <v>70</v>
      </c>
      <c r="E156" s="142" t="s">
        <v>142</v>
      </c>
      <c r="F156" s="142" t="s">
        <v>143</v>
      </c>
      <c r="J156" s="143">
        <f>BK156</f>
        <v>243.38</v>
      </c>
      <c r="L156" s="132"/>
      <c r="M156" s="136"/>
      <c r="N156" s="137"/>
      <c r="O156" s="137"/>
      <c r="P156" s="138">
        <f>P157</f>
        <v>0</v>
      </c>
      <c r="Q156" s="137"/>
      <c r="R156" s="138">
        <f>R157</f>
        <v>0</v>
      </c>
      <c r="S156" s="137"/>
      <c r="T156" s="139">
        <f>T157</f>
        <v>0</v>
      </c>
      <c r="AR156" s="133" t="s">
        <v>12</v>
      </c>
      <c r="AT156" s="140" t="s">
        <v>70</v>
      </c>
      <c r="AU156" s="140" t="s">
        <v>12</v>
      </c>
      <c r="AY156" s="133" t="s">
        <v>118</v>
      </c>
      <c r="BK156" s="141">
        <f>BK157</f>
        <v>243.38</v>
      </c>
    </row>
    <row r="157" spans="1:65" s="2" customFormat="1" ht="24.2" customHeight="1">
      <c r="A157" s="26"/>
      <c r="B157" s="144"/>
      <c r="C157" s="145" t="s">
        <v>262</v>
      </c>
      <c r="D157" s="145" t="s">
        <v>121</v>
      </c>
      <c r="E157" s="146" t="s">
        <v>145</v>
      </c>
      <c r="F157" s="147" t="s">
        <v>146</v>
      </c>
      <c r="G157" s="148" t="s">
        <v>147</v>
      </c>
      <c r="H157" s="149">
        <v>5.016</v>
      </c>
      <c r="I157" s="150">
        <v>48.52</v>
      </c>
      <c r="J157" s="150">
        <f>ROUND(I157*H157,2)</f>
        <v>243.38</v>
      </c>
      <c r="K157" s="151"/>
      <c r="L157" s="27"/>
      <c r="M157" s="152" t="s">
        <v>1</v>
      </c>
      <c r="N157" s="153" t="s">
        <v>37</v>
      </c>
      <c r="O157" s="154">
        <v>0</v>
      </c>
      <c r="P157" s="154">
        <f>O157*H157</f>
        <v>0</v>
      </c>
      <c r="Q157" s="154">
        <v>0</v>
      </c>
      <c r="R157" s="154">
        <f>Q157*H157</f>
        <v>0</v>
      </c>
      <c r="S157" s="154">
        <v>0</v>
      </c>
      <c r="T157" s="155">
        <f>S157*H157</f>
        <v>0</v>
      </c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R157" s="156" t="s">
        <v>85</v>
      </c>
      <c r="AT157" s="156" t="s">
        <v>121</v>
      </c>
      <c r="AU157" s="156" t="s">
        <v>79</v>
      </c>
      <c r="AY157" s="14" t="s">
        <v>118</v>
      </c>
      <c r="BE157" s="157">
        <f>IF(N157="základná",J157,0)</f>
        <v>0</v>
      </c>
      <c r="BF157" s="157">
        <f>IF(N157="znížená",J157,0)</f>
        <v>243.38</v>
      </c>
      <c r="BG157" s="157">
        <f>IF(N157="zákl. prenesená",J157,0)</f>
        <v>0</v>
      </c>
      <c r="BH157" s="157">
        <f>IF(N157="zníž. prenesená",J157,0)</f>
        <v>0</v>
      </c>
      <c r="BI157" s="157">
        <f>IF(N157="nulová",J157,0)</f>
        <v>0</v>
      </c>
      <c r="BJ157" s="14" t="s">
        <v>79</v>
      </c>
      <c r="BK157" s="157">
        <f>ROUND(I157*H157,2)</f>
        <v>243.38</v>
      </c>
      <c r="BL157" s="14" t="s">
        <v>85</v>
      </c>
      <c r="BM157" s="156" t="s">
        <v>266</v>
      </c>
    </row>
    <row r="158" spans="1:65" s="12" customFormat="1" ht="25.9" customHeight="1">
      <c r="B158" s="132"/>
      <c r="D158" s="133" t="s">
        <v>70</v>
      </c>
      <c r="E158" s="134" t="s">
        <v>149</v>
      </c>
      <c r="F158" s="134" t="s">
        <v>150</v>
      </c>
      <c r="J158" s="135">
        <f>BK158</f>
        <v>9985.2799999999988</v>
      </c>
      <c r="L158" s="132"/>
      <c r="M158" s="136"/>
      <c r="N158" s="137"/>
      <c r="O158" s="137"/>
      <c r="P158" s="138">
        <f>P159+P163+P170+P174+P178</f>
        <v>0</v>
      </c>
      <c r="Q158" s="137"/>
      <c r="R158" s="138">
        <f>R159+R163+R170+R174+R178</f>
        <v>0</v>
      </c>
      <c r="S158" s="137"/>
      <c r="T158" s="139">
        <f>T159+T163+T170+T174+T178</f>
        <v>0</v>
      </c>
      <c r="AR158" s="133" t="s">
        <v>79</v>
      </c>
      <c r="AT158" s="140" t="s">
        <v>70</v>
      </c>
      <c r="AU158" s="140" t="s">
        <v>71</v>
      </c>
      <c r="AY158" s="133" t="s">
        <v>118</v>
      </c>
      <c r="BK158" s="141">
        <f>BK159+BK163+BK170+BK174+BK178</f>
        <v>9985.2799999999988</v>
      </c>
    </row>
    <row r="159" spans="1:65" s="12" customFormat="1" ht="22.9" customHeight="1">
      <c r="B159" s="132"/>
      <c r="D159" s="133" t="s">
        <v>70</v>
      </c>
      <c r="E159" s="142" t="s">
        <v>267</v>
      </c>
      <c r="F159" s="142" t="s">
        <v>268</v>
      </c>
      <c r="J159" s="143">
        <f>BK159</f>
        <v>803.91</v>
      </c>
      <c r="L159" s="132"/>
      <c r="M159" s="136"/>
      <c r="N159" s="137"/>
      <c r="O159" s="137"/>
      <c r="P159" s="138">
        <f>SUM(P160:P162)</f>
        <v>0</v>
      </c>
      <c r="Q159" s="137"/>
      <c r="R159" s="138">
        <f>SUM(R160:R162)</f>
        <v>0</v>
      </c>
      <c r="S159" s="137"/>
      <c r="T159" s="139">
        <f>SUM(T160:T162)</f>
        <v>0</v>
      </c>
      <c r="AR159" s="133" t="s">
        <v>79</v>
      </c>
      <c r="AT159" s="140" t="s">
        <v>70</v>
      </c>
      <c r="AU159" s="140" t="s">
        <v>12</v>
      </c>
      <c r="AY159" s="133" t="s">
        <v>118</v>
      </c>
      <c r="BK159" s="141">
        <f>SUM(BK160:BK162)</f>
        <v>803.91</v>
      </c>
    </row>
    <row r="160" spans="1:65" s="2" customFormat="1" ht="37.9" customHeight="1">
      <c r="A160" s="26"/>
      <c r="B160" s="144"/>
      <c r="C160" s="145" t="s">
        <v>269</v>
      </c>
      <c r="D160" s="145" t="s">
        <v>121</v>
      </c>
      <c r="E160" s="146" t="s">
        <v>270</v>
      </c>
      <c r="F160" s="147" t="s">
        <v>271</v>
      </c>
      <c r="G160" s="148" t="s">
        <v>124</v>
      </c>
      <c r="H160" s="149">
        <v>6.8150000000000004</v>
      </c>
      <c r="I160" s="150">
        <v>41.35</v>
      </c>
      <c r="J160" s="150">
        <f>ROUND(I160*H160,2)</f>
        <v>281.8</v>
      </c>
      <c r="K160" s="151"/>
      <c r="L160" s="27"/>
      <c r="M160" s="152" t="s">
        <v>1</v>
      </c>
      <c r="N160" s="153" t="s">
        <v>37</v>
      </c>
      <c r="O160" s="154">
        <v>0</v>
      </c>
      <c r="P160" s="154">
        <f>O160*H160</f>
        <v>0</v>
      </c>
      <c r="Q160" s="154">
        <v>0</v>
      </c>
      <c r="R160" s="154">
        <f>Q160*H160</f>
        <v>0</v>
      </c>
      <c r="S160" s="154">
        <v>0</v>
      </c>
      <c r="T160" s="155">
        <f>S160*H160</f>
        <v>0</v>
      </c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R160" s="156" t="s">
        <v>156</v>
      </c>
      <c r="AT160" s="156" t="s">
        <v>121</v>
      </c>
      <c r="AU160" s="156" t="s">
        <v>79</v>
      </c>
      <c r="AY160" s="14" t="s">
        <v>118</v>
      </c>
      <c r="BE160" s="157">
        <f>IF(N160="základná",J160,0)</f>
        <v>0</v>
      </c>
      <c r="BF160" s="157">
        <f>IF(N160="znížená",J160,0)</f>
        <v>281.8</v>
      </c>
      <c r="BG160" s="157">
        <f>IF(N160="zákl. prenesená",J160,0)</f>
        <v>0</v>
      </c>
      <c r="BH160" s="157">
        <f>IF(N160="zníž. prenesená",J160,0)</f>
        <v>0</v>
      </c>
      <c r="BI160" s="157">
        <f>IF(N160="nulová",J160,0)</f>
        <v>0</v>
      </c>
      <c r="BJ160" s="14" t="s">
        <v>79</v>
      </c>
      <c r="BK160" s="157">
        <f>ROUND(I160*H160,2)</f>
        <v>281.8</v>
      </c>
      <c r="BL160" s="14" t="s">
        <v>156</v>
      </c>
      <c r="BM160" s="156" t="s">
        <v>272</v>
      </c>
    </row>
    <row r="161" spans="1:65" s="2" customFormat="1" ht="37.9" customHeight="1">
      <c r="A161" s="26"/>
      <c r="B161" s="144"/>
      <c r="C161" s="145" t="s">
        <v>172</v>
      </c>
      <c r="D161" s="145" t="s">
        <v>121</v>
      </c>
      <c r="E161" s="146" t="s">
        <v>273</v>
      </c>
      <c r="F161" s="147" t="s">
        <v>274</v>
      </c>
      <c r="G161" s="148" t="s">
        <v>124</v>
      </c>
      <c r="H161" s="149">
        <v>15.634</v>
      </c>
      <c r="I161" s="150">
        <v>32.21</v>
      </c>
      <c r="J161" s="150">
        <f>ROUND(I161*H161,2)</f>
        <v>503.57</v>
      </c>
      <c r="K161" s="151"/>
      <c r="L161" s="27"/>
      <c r="M161" s="152" t="s">
        <v>1</v>
      </c>
      <c r="N161" s="153" t="s">
        <v>37</v>
      </c>
      <c r="O161" s="154">
        <v>0</v>
      </c>
      <c r="P161" s="154">
        <f>O161*H161</f>
        <v>0</v>
      </c>
      <c r="Q161" s="154">
        <v>0</v>
      </c>
      <c r="R161" s="154">
        <f>Q161*H161</f>
        <v>0</v>
      </c>
      <c r="S161" s="154">
        <v>0</v>
      </c>
      <c r="T161" s="155">
        <f>S161*H161</f>
        <v>0</v>
      </c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R161" s="156" t="s">
        <v>156</v>
      </c>
      <c r="AT161" s="156" t="s">
        <v>121</v>
      </c>
      <c r="AU161" s="156" t="s">
        <v>79</v>
      </c>
      <c r="AY161" s="14" t="s">
        <v>118</v>
      </c>
      <c r="BE161" s="157">
        <f>IF(N161="základná",J161,0)</f>
        <v>0</v>
      </c>
      <c r="BF161" s="157">
        <f>IF(N161="znížená",J161,0)</f>
        <v>503.57</v>
      </c>
      <c r="BG161" s="157">
        <f>IF(N161="zákl. prenesená",J161,0)</f>
        <v>0</v>
      </c>
      <c r="BH161" s="157">
        <f>IF(N161="zníž. prenesená",J161,0)</f>
        <v>0</v>
      </c>
      <c r="BI161" s="157">
        <f>IF(N161="nulová",J161,0)</f>
        <v>0</v>
      </c>
      <c r="BJ161" s="14" t="s">
        <v>79</v>
      </c>
      <c r="BK161" s="157">
        <f>ROUND(I161*H161,2)</f>
        <v>503.57</v>
      </c>
      <c r="BL161" s="14" t="s">
        <v>156</v>
      </c>
      <c r="BM161" s="156" t="s">
        <v>275</v>
      </c>
    </row>
    <row r="162" spans="1:65" s="2" customFormat="1" ht="24.2" customHeight="1">
      <c r="A162" s="26"/>
      <c r="B162" s="144"/>
      <c r="C162" s="145" t="s">
        <v>276</v>
      </c>
      <c r="D162" s="145" t="s">
        <v>121</v>
      </c>
      <c r="E162" s="146" t="s">
        <v>277</v>
      </c>
      <c r="F162" s="147" t="s">
        <v>278</v>
      </c>
      <c r="G162" s="148" t="s">
        <v>147</v>
      </c>
      <c r="H162" s="149">
        <v>0.27100000000000002</v>
      </c>
      <c r="I162" s="150">
        <v>68.42</v>
      </c>
      <c r="J162" s="150">
        <f>ROUND(I162*H162,2)</f>
        <v>18.54</v>
      </c>
      <c r="K162" s="151"/>
      <c r="L162" s="27"/>
      <c r="M162" s="152" t="s">
        <v>1</v>
      </c>
      <c r="N162" s="153" t="s">
        <v>37</v>
      </c>
      <c r="O162" s="154">
        <v>0</v>
      </c>
      <c r="P162" s="154">
        <f>O162*H162</f>
        <v>0</v>
      </c>
      <c r="Q162" s="154">
        <v>0</v>
      </c>
      <c r="R162" s="154">
        <f>Q162*H162</f>
        <v>0</v>
      </c>
      <c r="S162" s="154">
        <v>0</v>
      </c>
      <c r="T162" s="155">
        <f>S162*H162</f>
        <v>0</v>
      </c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R162" s="156" t="s">
        <v>156</v>
      </c>
      <c r="AT162" s="156" t="s">
        <v>121</v>
      </c>
      <c r="AU162" s="156" t="s">
        <v>79</v>
      </c>
      <c r="AY162" s="14" t="s">
        <v>118</v>
      </c>
      <c r="BE162" s="157">
        <f>IF(N162="základná",J162,0)</f>
        <v>0</v>
      </c>
      <c r="BF162" s="157">
        <f>IF(N162="znížená",J162,0)</f>
        <v>18.54</v>
      </c>
      <c r="BG162" s="157">
        <f>IF(N162="zákl. prenesená",J162,0)</f>
        <v>0</v>
      </c>
      <c r="BH162" s="157">
        <f>IF(N162="zníž. prenesená",J162,0)</f>
        <v>0</v>
      </c>
      <c r="BI162" s="157">
        <f>IF(N162="nulová",J162,0)</f>
        <v>0</v>
      </c>
      <c r="BJ162" s="14" t="s">
        <v>79</v>
      </c>
      <c r="BK162" s="157">
        <f>ROUND(I162*H162,2)</f>
        <v>18.54</v>
      </c>
      <c r="BL162" s="14" t="s">
        <v>156</v>
      </c>
      <c r="BM162" s="156" t="s">
        <v>279</v>
      </c>
    </row>
    <row r="163" spans="1:65" s="12" customFormat="1" ht="22.9" customHeight="1">
      <c r="B163" s="132"/>
      <c r="D163" s="133" t="s">
        <v>70</v>
      </c>
      <c r="E163" s="142" t="s">
        <v>214</v>
      </c>
      <c r="F163" s="142" t="s">
        <v>215</v>
      </c>
      <c r="J163" s="143">
        <f>BK163</f>
        <v>2735.14</v>
      </c>
      <c r="L163" s="132"/>
      <c r="M163" s="136"/>
      <c r="N163" s="137"/>
      <c r="O163" s="137"/>
      <c r="P163" s="138">
        <f>SUM(P164:P169)</f>
        <v>0</v>
      </c>
      <c r="Q163" s="137"/>
      <c r="R163" s="138">
        <f>SUM(R164:R169)</f>
        <v>0</v>
      </c>
      <c r="S163" s="137"/>
      <c r="T163" s="139">
        <f>SUM(T164:T169)</f>
        <v>0</v>
      </c>
      <c r="AR163" s="133" t="s">
        <v>79</v>
      </c>
      <c r="AT163" s="140" t="s">
        <v>70</v>
      </c>
      <c r="AU163" s="140" t="s">
        <v>12</v>
      </c>
      <c r="AY163" s="133" t="s">
        <v>118</v>
      </c>
      <c r="BK163" s="141">
        <f>SUM(BK164:BK169)</f>
        <v>2735.14</v>
      </c>
    </row>
    <row r="164" spans="1:65" s="2" customFormat="1" ht="33" customHeight="1">
      <c r="A164" s="26"/>
      <c r="B164" s="144"/>
      <c r="C164" s="145" t="s">
        <v>250</v>
      </c>
      <c r="D164" s="145" t="s">
        <v>121</v>
      </c>
      <c r="E164" s="146" t="s">
        <v>216</v>
      </c>
      <c r="F164" s="147" t="s">
        <v>217</v>
      </c>
      <c r="G164" s="148" t="s">
        <v>196</v>
      </c>
      <c r="H164" s="149">
        <v>7</v>
      </c>
      <c r="I164" s="150">
        <v>26.83</v>
      </c>
      <c r="J164" s="150">
        <f t="shared" ref="J164:J169" si="20">ROUND(I164*H164,2)</f>
        <v>187.81</v>
      </c>
      <c r="K164" s="151"/>
      <c r="L164" s="27"/>
      <c r="M164" s="152" t="s">
        <v>1</v>
      </c>
      <c r="N164" s="153" t="s">
        <v>37</v>
      </c>
      <c r="O164" s="154">
        <v>0</v>
      </c>
      <c r="P164" s="154">
        <f t="shared" ref="P164:P169" si="21">O164*H164</f>
        <v>0</v>
      </c>
      <c r="Q164" s="154">
        <v>0</v>
      </c>
      <c r="R164" s="154">
        <f t="shared" ref="R164:R169" si="22">Q164*H164</f>
        <v>0</v>
      </c>
      <c r="S164" s="154">
        <v>0</v>
      </c>
      <c r="T164" s="155">
        <f t="shared" ref="T164:T169" si="23">S164*H164</f>
        <v>0</v>
      </c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R164" s="156" t="s">
        <v>156</v>
      </c>
      <c r="AT164" s="156" t="s">
        <v>121</v>
      </c>
      <c r="AU164" s="156" t="s">
        <v>79</v>
      </c>
      <c r="AY164" s="14" t="s">
        <v>118</v>
      </c>
      <c r="BE164" s="157">
        <f t="shared" ref="BE164:BE169" si="24">IF(N164="základná",J164,0)</f>
        <v>0</v>
      </c>
      <c r="BF164" s="157">
        <f t="shared" ref="BF164:BF169" si="25">IF(N164="znížená",J164,0)</f>
        <v>187.81</v>
      </c>
      <c r="BG164" s="157">
        <f t="shared" ref="BG164:BG169" si="26">IF(N164="zákl. prenesená",J164,0)</f>
        <v>0</v>
      </c>
      <c r="BH164" s="157">
        <f t="shared" ref="BH164:BH169" si="27">IF(N164="zníž. prenesená",J164,0)</f>
        <v>0</v>
      </c>
      <c r="BI164" s="157">
        <f t="shared" ref="BI164:BI169" si="28">IF(N164="nulová",J164,0)</f>
        <v>0</v>
      </c>
      <c r="BJ164" s="14" t="s">
        <v>79</v>
      </c>
      <c r="BK164" s="157">
        <f t="shared" ref="BK164:BK169" si="29">ROUND(I164*H164,2)</f>
        <v>187.81</v>
      </c>
      <c r="BL164" s="14" t="s">
        <v>156</v>
      </c>
      <c r="BM164" s="156" t="s">
        <v>280</v>
      </c>
    </row>
    <row r="165" spans="1:65" s="2" customFormat="1" ht="24.2" customHeight="1">
      <c r="A165" s="26"/>
      <c r="B165" s="144"/>
      <c r="C165" s="158" t="s">
        <v>281</v>
      </c>
      <c r="D165" s="158" t="s">
        <v>125</v>
      </c>
      <c r="E165" s="159" t="s">
        <v>218</v>
      </c>
      <c r="F165" s="160" t="s">
        <v>219</v>
      </c>
      <c r="G165" s="161" t="s">
        <v>196</v>
      </c>
      <c r="H165" s="162">
        <v>7</v>
      </c>
      <c r="I165" s="163">
        <v>23.1</v>
      </c>
      <c r="J165" s="163">
        <f t="shared" si="20"/>
        <v>161.69999999999999</v>
      </c>
      <c r="K165" s="164"/>
      <c r="L165" s="165"/>
      <c r="M165" s="166" t="s">
        <v>1</v>
      </c>
      <c r="N165" s="167" t="s">
        <v>37</v>
      </c>
      <c r="O165" s="154">
        <v>0</v>
      </c>
      <c r="P165" s="154">
        <f t="shared" si="21"/>
        <v>0</v>
      </c>
      <c r="Q165" s="154">
        <v>0</v>
      </c>
      <c r="R165" s="154">
        <f t="shared" si="22"/>
        <v>0</v>
      </c>
      <c r="S165" s="154">
        <v>0</v>
      </c>
      <c r="T165" s="155">
        <f t="shared" si="23"/>
        <v>0</v>
      </c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R165" s="156" t="s">
        <v>163</v>
      </c>
      <c r="AT165" s="156" t="s">
        <v>125</v>
      </c>
      <c r="AU165" s="156" t="s">
        <v>79</v>
      </c>
      <c r="AY165" s="14" t="s">
        <v>118</v>
      </c>
      <c r="BE165" s="157">
        <f t="shared" si="24"/>
        <v>0</v>
      </c>
      <c r="BF165" s="157">
        <f t="shared" si="25"/>
        <v>161.69999999999999</v>
      </c>
      <c r="BG165" s="157">
        <f t="shared" si="26"/>
        <v>0</v>
      </c>
      <c r="BH165" s="157">
        <f t="shared" si="27"/>
        <v>0</v>
      </c>
      <c r="BI165" s="157">
        <f t="shared" si="28"/>
        <v>0</v>
      </c>
      <c r="BJ165" s="14" t="s">
        <v>79</v>
      </c>
      <c r="BK165" s="157">
        <f t="shared" si="29"/>
        <v>161.69999999999999</v>
      </c>
      <c r="BL165" s="14" t="s">
        <v>156</v>
      </c>
      <c r="BM165" s="156" t="s">
        <v>282</v>
      </c>
    </row>
    <row r="166" spans="1:65" s="2" customFormat="1" ht="24.2" customHeight="1">
      <c r="A166" s="26"/>
      <c r="B166" s="144"/>
      <c r="C166" s="158" t="s">
        <v>253</v>
      </c>
      <c r="D166" s="158" t="s">
        <v>125</v>
      </c>
      <c r="E166" s="159" t="s">
        <v>220</v>
      </c>
      <c r="F166" s="160" t="s">
        <v>221</v>
      </c>
      <c r="G166" s="161" t="s">
        <v>196</v>
      </c>
      <c r="H166" s="162">
        <v>7</v>
      </c>
      <c r="I166" s="163">
        <v>137.83000000000001</v>
      </c>
      <c r="J166" s="163">
        <f t="shared" si="20"/>
        <v>964.81</v>
      </c>
      <c r="K166" s="164"/>
      <c r="L166" s="165"/>
      <c r="M166" s="166" t="s">
        <v>1</v>
      </c>
      <c r="N166" s="167" t="s">
        <v>37</v>
      </c>
      <c r="O166" s="154">
        <v>0</v>
      </c>
      <c r="P166" s="154">
        <f t="shared" si="21"/>
        <v>0</v>
      </c>
      <c r="Q166" s="154">
        <v>0</v>
      </c>
      <c r="R166" s="154">
        <f t="shared" si="22"/>
        <v>0</v>
      </c>
      <c r="S166" s="154">
        <v>0</v>
      </c>
      <c r="T166" s="155">
        <f t="shared" si="23"/>
        <v>0</v>
      </c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R166" s="156" t="s">
        <v>163</v>
      </c>
      <c r="AT166" s="156" t="s">
        <v>125</v>
      </c>
      <c r="AU166" s="156" t="s">
        <v>79</v>
      </c>
      <c r="AY166" s="14" t="s">
        <v>118</v>
      </c>
      <c r="BE166" s="157">
        <f t="shared" si="24"/>
        <v>0</v>
      </c>
      <c r="BF166" s="157">
        <f t="shared" si="25"/>
        <v>964.81</v>
      </c>
      <c r="BG166" s="157">
        <f t="shared" si="26"/>
        <v>0</v>
      </c>
      <c r="BH166" s="157">
        <f t="shared" si="27"/>
        <v>0</v>
      </c>
      <c r="BI166" s="157">
        <f t="shared" si="28"/>
        <v>0</v>
      </c>
      <c r="BJ166" s="14" t="s">
        <v>79</v>
      </c>
      <c r="BK166" s="157">
        <f t="shared" si="29"/>
        <v>964.81</v>
      </c>
      <c r="BL166" s="14" t="s">
        <v>156</v>
      </c>
      <c r="BM166" s="156" t="s">
        <v>283</v>
      </c>
    </row>
    <row r="167" spans="1:65" s="2" customFormat="1" ht="21.75" customHeight="1">
      <c r="A167" s="26"/>
      <c r="B167" s="144"/>
      <c r="C167" s="145" t="s">
        <v>284</v>
      </c>
      <c r="D167" s="145" t="s">
        <v>121</v>
      </c>
      <c r="E167" s="146" t="s">
        <v>222</v>
      </c>
      <c r="F167" s="147" t="s">
        <v>223</v>
      </c>
      <c r="G167" s="148" t="s">
        <v>196</v>
      </c>
      <c r="H167" s="149">
        <v>7</v>
      </c>
      <c r="I167" s="150">
        <v>75.17</v>
      </c>
      <c r="J167" s="150">
        <f t="shared" si="20"/>
        <v>526.19000000000005</v>
      </c>
      <c r="K167" s="151"/>
      <c r="L167" s="27"/>
      <c r="M167" s="152" t="s">
        <v>1</v>
      </c>
      <c r="N167" s="153" t="s">
        <v>37</v>
      </c>
      <c r="O167" s="154">
        <v>0</v>
      </c>
      <c r="P167" s="154">
        <f t="shared" si="21"/>
        <v>0</v>
      </c>
      <c r="Q167" s="154">
        <v>0</v>
      </c>
      <c r="R167" s="154">
        <f t="shared" si="22"/>
        <v>0</v>
      </c>
      <c r="S167" s="154">
        <v>0</v>
      </c>
      <c r="T167" s="155">
        <f t="shared" si="23"/>
        <v>0</v>
      </c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R167" s="156" t="s">
        <v>156</v>
      </c>
      <c r="AT167" s="156" t="s">
        <v>121</v>
      </c>
      <c r="AU167" s="156" t="s">
        <v>79</v>
      </c>
      <c r="AY167" s="14" t="s">
        <v>118</v>
      </c>
      <c r="BE167" s="157">
        <f t="shared" si="24"/>
        <v>0</v>
      </c>
      <c r="BF167" s="157">
        <f t="shared" si="25"/>
        <v>526.19000000000005</v>
      </c>
      <c r="BG167" s="157">
        <f t="shared" si="26"/>
        <v>0</v>
      </c>
      <c r="BH167" s="157">
        <f t="shared" si="27"/>
        <v>0</v>
      </c>
      <c r="BI167" s="157">
        <f t="shared" si="28"/>
        <v>0</v>
      </c>
      <c r="BJ167" s="14" t="s">
        <v>79</v>
      </c>
      <c r="BK167" s="157">
        <f t="shared" si="29"/>
        <v>526.19000000000005</v>
      </c>
      <c r="BL167" s="14" t="s">
        <v>156</v>
      </c>
      <c r="BM167" s="156" t="s">
        <v>285</v>
      </c>
    </row>
    <row r="168" spans="1:65" s="2" customFormat="1" ht="44.25" customHeight="1">
      <c r="A168" s="26"/>
      <c r="B168" s="144"/>
      <c r="C168" s="158" t="s">
        <v>256</v>
      </c>
      <c r="D168" s="158" t="s">
        <v>125</v>
      </c>
      <c r="E168" s="159" t="s">
        <v>224</v>
      </c>
      <c r="F168" s="160" t="s">
        <v>225</v>
      </c>
      <c r="G168" s="161" t="s">
        <v>196</v>
      </c>
      <c r="H168" s="162">
        <v>7</v>
      </c>
      <c r="I168" s="163">
        <v>126.1</v>
      </c>
      <c r="J168" s="163">
        <f t="shared" si="20"/>
        <v>882.7</v>
      </c>
      <c r="K168" s="164"/>
      <c r="L168" s="165"/>
      <c r="M168" s="166" t="s">
        <v>1</v>
      </c>
      <c r="N168" s="167" t="s">
        <v>37</v>
      </c>
      <c r="O168" s="154">
        <v>0</v>
      </c>
      <c r="P168" s="154">
        <f t="shared" si="21"/>
        <v>0</v>
      </c>
      <c r="Q168" s="154">
        <v>0</v>
      </c>
      <c r="R168" s="154">
        <f t="shared" si="22"/>
        <v>0</v>
      </c>
      <c r="S168" s="154">
        <v>0</v>
      </c>
      <c r="T168" s="155">
        <f t="shared" si="23"/>
        <v>0</v>
      </c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R168" s="156" t="s">
        <v>163</v>
      </c>
      <c r="AT168" s="156" t="s">
        <v>125</v>
      </c>
      <c r="AU168" s="156" t="s">
        <v>79</v>
      </c>
      <c r="AY168" s="14" t="s">
        <v>118</v>
      </c>
      <c r="BE168" s="157">
        <f t="shared" si="24"/>
        <v>0</v>
      </c>
      <c r="BF168" s="157">
        <f t="shared" si="25"/>
        <v>882.7</v>
      </c>
      <c r="BG168" s="157">
        <f t="shared" si="26"/>
        <v>0</v>
      </c>
      <c r="BH168" s="157">
        <f t="shared" si="27"/>
        <v>0</v>
      </c>
      <c r="BI168" s="157">
        <f t="shared" si="28"/>
        <v>0</v>
      </c>
      <c r="BJ168" s="14" t="s">
        <v>79</v>
      </c>
      <c r="BK168" s="157">
        <f t="shared" si="29"/>
        <v>882.7</v>
      </c>
      <c r="BL168" s="14" t="s">
        <v>156</v>
      </c>
      <c r="BM168" s="156" t="s">
        <v>286</v>
      </c>
    </row>
    <row r="169" spans="1:65" s="2" customFormat="1" ht="24.2" customHeight="1">
      <c r="A169" s="26"/>
      <c r="B169" s="144"/>
      <c r="C169" s="145" t="s">
        <v>259</v>
      </c>
      <c r="D169" s="145" t="s">
        <v>121</v>
      </c>
      <c r="E169" s="146" t="s">
        <v>287</v>
      </c>
      <c r="F169" s="147" t="s">
        <v>288</v>
      </c>
      <c r="G169" s="148" t="s">
        <v>147</v>
      </c>
      <c r="H169" s="149">
        <v>0.28999999999999998</v>
      </c>
      <c r="I169" s="150">
        <v>41.14</v>
      </c>
      <c r="J169" s="150">
        <f t="shared" si="20"/>
        <v>11.93</v>
      </c>
      <c r="K169" s="151"/>
      <c r="L169" s="27"/>
      <c r="M169" s="152" t="s">
        <v>1</v>
      </c>
      <c r="N169" s="153" t="s">
        <v>37</v>
      </c>
      <c r="O169" s="154">
        <v>0</v>
      </c>
      <c r="P169" s="154">
        <f t="shared" si="21"/>
        <v>0</v>
      </c>
      <c r="Q169" s="154">
        <v>0</v>
      </c>
      <c r="R169" s="154">
        <f t="shared" si="22"/>
        <v>0</v>
      </c>
      <c r="S169" s="154">
        <v>0</v>
      </c>
      <c r="T169" s="155">
        <f t="shared" si="23"/>
        <v>0</v>
      </c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R169" s="156" t="s">
        <v>156</v>
      </c>
      <c r="AT169" s="156" t="s">
        <v>121</v>
      </c>
      <c r="AU169" s="156" t="s">
        <v>79</v>
      </c>
      <c r="AY169" s="14" t="s">
        <v>118</v>
      </c>
      <c r="BE169" s="157">
        <f t="shared" si="24"/>
        <v>0</v>
      </c>
      <c r="BF169" s="157">
        <f t="shared" si="25"/>
        <v>11.93</v>
      </c>
      <c r="BG169" s="157">
        <f t="shared" si="26"/>
        <v>0</v>
      </c>
      <c r="BH169" s="157">
        <f t="shared" si="27"/>
        <v>0</v>
      </c>
      <c r="BI169" s="157">
        <f t="shared" si="28"/>
        <v>0</v>
      </c>
      <c r="BJ169" s="14" t="s">
        <v>79</v>
      </c>
      <c r="BK169" s="157">
        <f t="shared" si="29"/>
        <v>11.93</v>
      </c>
      <c r="BL169" s="14" t="s">
        <v>156</v>
      </c>
      <c r="BM169" s="156" t="s">
        <v>186</v>
      </c>
    </row>
    <row r="170" spans="1:65" s="12" customFormat="1" ht="22.9" customHeight="1">
      <c r="B170" s="132"/>
      <c r="D170" s="133" t="s">
        <v>70</v>
      </c>
      <c r="E170" s="142" t="s">
        <v>151</v>
      </c>
      <c r="F170" s="142" t="s">
        <v>152</v>
      </c>
      <c r="J170" s="143">
        <f>BK170</f>
        <v>772.5</v>
      </c>
      <c r="L170" s="132"/>
      <c r="M170" s="136"/>
      <c r="N170" s="137"/>
      <c r="O170" s="137"/>
      <c r="P170" s="138">
        <f>SUM(P171:P173)</f>
        <v>0</v>
      </c>
      <c r="Q170" s="137"/>
      <c r="R170" s="138">
        <f>SUM(R171:R173)</f>
        <v>0</v>
      </c>
      <c r="S170" s="137"/>
      <c r="T170" s="139">
        <f>SUM(T171:T173)</f>
        <v>0</v>
      </c>
      <c r="AR170" s="133" t="s">
        <v>79</v>
      </c>
      <c r="AT170" s="140" t="s">
        <v>70</v>
      </c>
      <c r="AU170" s="140" t="s">
        <v>12</v>
      </c>
      <c r="AY170" s="133" t="s">
        <v>118</v>
      </c>
      <c r="BK170" s="141">
        <f>SUM(BK171:BK173)</f>
        <v>772.5</v>
      </c>
    </row>
    <row r="171" spans="1:65" s="2" customFormat="1" ht="16.5" customHeight="1">
      <c r="A171" s="26"/>
      <c r="B171" s="144"/>
      <c r="C171" s="145" t="s">
        <v>289</v>
      </c>
      <c r="D171" s="145" t="s">
        <v>121</v>
      </c>
      <c r="E171" s="146" t="s">
        <v>158</v>
      </c>
      <c r="F171" s="147" t="s">
        <v>159</v>
      </c>
      <c r="G171" s="148" t="s">
        <v>124</v>
      </c>
      <c r="H171" s="149">
        <v>15.634</v>
      </c>
      <c r="I171" s="150">
        <v>23.54</v>
      </c>
      <c r="J171" s="150">
        <f>ROUND(I171*H171,2)</f>
        <v>368.02</v>
      </c>
      <c r="K171" s="151"/>
      <c r="L171" s="27"/>
      <c r="M171" s="152" t="s">
        <v>1</v>
      </c>
      <c r="N171" s="153" t="s">
        <v>37</v>
      </c>
      <c r="O171" s="154">
        <v>0</v>
      </c>
      <c r="P171" s="154">
        <f>O171*H171</f>
        <v>0</v>
      </c>
      <c r="Q171" s="154">
        <v>0</v>
      </c>
      <c r="R171" s="154">
        <f>Q171*H171</f>
        <v>0</v>
      </c>
      <c r="S171" s="154">
        <v>0</v>
      </c>
      <c r="T171" s="155">
        <f>S171*H171</f>
        <v>0</v>
      </c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R171" s="156" t="s">
        <v>156</v>
      </c>
      <c r="AT171" s="156" t="s">
        <v>121</v>
      </c>
      <c r="AU171" s="156" t="s">
        <v>79</v>
      </c>
      <c r="AY171" s="14" t="s">
        <v>118</v>
      </c>
      <c r="BE171" s="157">
        <f>IF(N171="základná",J171,0)</f>
        <v>0</v>
      </c>
      <c r="BF171" s="157">
        <f>IF(N171="znížená",J171,0)</f>
        <v>368.02</v>
      </c>
      <c r="BG171" s="157">
        <f>IF(N171="zákl. prenesená",J171,0)</f>
        <v>0</v>
      </c>
      <c r="BH171" s="157">
        <f>IF(N171="zníž. prenesená",J171,0)</f>
        <v>0</v>
      </c>
      <c r="BI171" s="157">
        <f>IF(N171="nulová",J171,0)</f>
        <v>0</v>
      </c>
      <c r="BJ171" s="14" t="s">
        <v>79</v>
      </c>
      <c r="BK171" s="157">
        <f>ROUND(I171*H171,2)</f>
        <v>368.02</v>
      </c>
      <c r="BL171" s="14" t="s">
        <v>156</v>
      </c>
      <c r="BM171" s="156" t="s">
        <v>290</v>
      </c>
    </row>
    <row r="172" spans="1:65" s="2" customFormat="1" ht="16.5" customHeight="1">
      <c r="A172" s="26"/>
      <c r="B172" s="144"/>
      <c r="C172" s="158" t="s">
        <v>163</v>
      </c>
      <c r="D172" s="158" t="s">
        <v>125</v>
      </c>
      <c r="E172" s="159" t="s">
        <v>161</v>
      </c>
      <c r="F172" s="160" t="s">
        <v>162</v>
      </c>
      <c r="G172" s="161" t="s">
        <v>124</v>
      </c>
      <c r="H172" s="162">
        <v>17.196999999999999</v>
      </c>
      <c r="I172" s="163">
        <v>21.8</v>
      </c>
      <c r="J172" s="163">
        <f>ROUND(I172*H172,2)</f>
        <v>374.89</v>
      </c>
      <c r="K172" s="164"/>
      <c r="L172" s="165"/>
      <c r="M172" s="166" t="s">
        <v>1</v>
      </c>
      <c r="N172" s="167" t="s">
        <v>37</v>
      </c>
      <c r="O172" s="154">
        <v>0</v>
      </c>
      <c r="P172" s="154">
        <f>O172*H172</f>
        <v>0</v>
      </c>
      <c r="Q172" s="154">
        <v>0</v>
      </c>
      <c r="R172" s="154">
        <f>Q172*H172</f>
        <v>0</v>
      </c>
      <c r="S172" s="154">
        <v>0</v>
      </c>
      <c r="T172" s="155">
        <f>S172*H172</f>
        <v>0</v>
      </c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R172" s="156" t="s">
        <v>163</v>
      </c>
      <c r="AT172" s="156" t="s">
        <v>125</v>
      </c>
      <c r="AU172" s="156" t="s">
        <v>79</v>
      </c>
      <c r="AY172" s="14" t="s">
        <v>118</v>
      </c>
      <c r="BE172" s="157">
        <f>IF(N172="základná",J172,0)</f>
        <v>0</v>
      </c>
      <c r="BF172" s="157">
        <f>IF(N172="znížená",J172,0)</f>
        <v>374.89</v>
      </c>
      <c r="BG172" s="157">
        <f>IF(N172="zákl. prenesená",J172,0)</f>
        <v>0</v>
      </c>
      <c r="BH172" s="157">
        <f>IF(N172="zníž. prenesená",J172,0)</f>
        <v>0</v>
      </c>
      <c r="BI172" s="157">
        <f>IF(N172="nulová",J172,0)</f>
        <v>0</v>
      </c>
      <c r="BJ172" s="14" t="s">
        <v>79</v>
      </c>
      <c r="BK172" s="157">
        <f>ROUND(I172*H172,2)</f>
        <v>374.89</v>
      </c>
      <c r="BL172" s="14" t="s">
        <v>156</v>
      </c>
      <c r="BM172" s="156" t="s">
        <v>291</v>
      </c>
    </row>
    <row r="173" spans="1:65" s="2" customFormat="1" ht="24.2" customHeight="1">
      <c r="A173" s="26"/>
      <c r="B173" s="144"/>
      <c r="C173" s="145" t="s">
        <v>292</v>
      </c>
      <c r="D173" s="145" t="s">
        <v>121</v>
      </c>
      <c r="E173" s="146" t="s">
        <v>165</v>
      </c>
      <c r="F173" s="147" t="s">
        <v>166</v>
      </c>
      <c r="G173" s="148" t="s">
        <v>147</v>
      </c>
      <c r="H173" s="149">
        <v>1</v>
      </c>
      <c r="I173" s="150">
        <v>29.59</v>
      </c>
      <c r="J173" s="150">
        <f>ROUND(I173*H173,2)</f>
        <v>29.59</v>
      </c>
      <c r="K173" s="151"/>
      <c r="L173" s="27"/>
      <c r="M173" s="152" t="s">
        <v>1</v>
      </c>
      <c r="N173" s="153" t="s">
        <v>37</v>
      </c>
      <c r="O173" s="154">
        <v>0</v>
      </c>
      <c r="P173" s="154">
        <f>O173*H173</f>
        <v>0</v>
      </c>
      <c r="Q173" s="154">
        <v>0</v>
      </c>
      <c r="R173" s="154">
        <f>Q173*H173</f>
        <v>0</v>
      </c>
      <c r="S173" s="154">
        <v>0</v>
      </c>
      <c r="T173" s="155">
        <f>S173*H173</f>
        <v>0</v>
      </c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R173" s="156" t="s">
        <v>156</v>
      </c>
      <c r="AT173" s="156" t="s">
        <v>121</v>
      </c>
      <c r="AU173" s="156" t="s">
        <v>79</v>
      </c>
      <c r="AY173" s="14" t="s">
        <v>118</v>
      </c>
      <c r="BE173" s="157">
        <f>IF(N173="základná",J173,0)</f>
        <v>0</v>
      </c>
      <c r="BF173" s="157">
        <f>IF(N173="znížená",J173,0)</f>
        <v>29.59</v>
      </c>
      <c r="BG173" s="157">
        <f>IF(N173="zákl. prenesená",J173,0)</f>
        <v>0</v>
      </c>
      <c r="BH173" s="157">
        <f>IF(N173="zníž. prenesená",J173,0)</f>
        <v>0</v>
      </c>
      <c r="BI173" s="157">
        <f>IF(N173="nulová",J173,0)</f>
        <v>0</v>
      </c>
      <c r="BJ173" s="14" t="s">
        <v>79</v>
      </c>
      <c r="BK173" s="157">
        <f>ROUND(I173*H173,2)</f>
        <v>29.59</v>
      </c>
      <c r="BL173" s="14" t="s">
        <v>156</v>
      </c>
      <c r="BM173" s="156" t="s">
        <v>293</v>
      </c>
    </row>
    <row r="174" spans="1:65" s="12" customFormat="1" ht="22.9" customHeight="1">
      <c r="B174" s="132"/>
      <c r="D174" s="133" t="s">
        <v>70</v>
      </c>
      <c r="E174" s="142" t="s">
        <v>168</v>
      </c>
      <c r="F174" s="142" t="s">
        <v>169</v>
      </c>
      <c r="J174" s="143">
        <f>BK174</f>
        <v>5602.59</v>
      </c>
      <c r="L174" s="132"/>
      <c r="M174" s="136"/>
      <c r="N174" s="137"/>
      <c r="O174" s="137"/>
      <c r="P174" s="138">
        <f>SUM(P175:P177)</f>
        <v>0</v>
      </c>
      <c r="Q174" s="137"/>
      <c r="R174" s="138">
        <f>SUM(R175:R177)</f>
        <v>0</v>
      </c>
      <c r="S174" s="137"/>
      <c r="T174" s="139">
        <f>SUM(T175:T177)</f>
        <v>0</v>
      </c>
      <c r="AR174" s="133" t="s">
        <v>79</v>
      </c>
      <c r="AT174" s="140" t="s">
        <v>70</v>
      </c>
      <c r="AU174" s="140" t="s">
        <v>12</v>
      </c>
      <c r="AY174" s="133" t="s">
        <v>118</v>
      </c>
      <c r="BK174" s="141">
        <f>SUM(BK175:BK177)</f>
        <v>5602.59</v>
      </c>
    </row>
    <row r="175" spans="1:65" s="2" customFormat="1" ht="33" customHeight="1">
      <c r="A175" s="26"/>
      <c r="B175" s="144"/>
      <c r="C175" s="145" t="s">
        <v>167</v>
      </c>
      <c r="D175" s="145" t="s">
        <v>121</v>
      </c>
      <c r="E175" s="146" t="s">
        <v>294</v>
      </c>
      <c r="F175" s="147" t="s">
        <v>295</v>
      </c>
      <c r="G175" s="148" t="s">
        <v>124</v>
      </c>
      <c r="H175" s="149">
        <v>97.451999999999998</v>
      </c>
      <c r="I175" s="150">
        <v>27.45</v>
      </c>
      <c r="J175" s="150">
        <f>ROUND(I175*H175,2)</f>
        <v>2675.06</v>
      </c>
      <c r="K175" s="151"/>
      <c r="L175" s="27"/>
      <c r="M175" s="152" t="s">
        <v>1</v>
      </c>
      <c r="N175" s="153" t="s">
        <v>37</v>
      </c>
      <c r="O175" s="154">
        <v>0</v>
      </c>
      <c r="P175" s="154">
        <f>O175*H175</f>
        <v>0</v>
      </c>
      <c r="Q175" s="154">
        <v>0</v>
      </c>
      <c r="R175" s="154">
        <f>Q175*H175</f>
        <v>0</v>
      </c>
      <c r="S175" s="154">
        <v>0</v>
      </c>
      <c r="T175" s="155">
        <f>S175*H175</f>
        <v>0</v>
      </c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R175" s="156" t="s">
        <v>156</v>
      </c>
      <c r="AT175" s="156" t="s">
        <v>121</v>
      </c>
      <c r="AU175" s="156" t="s">
        <v>79</v>
      </c>
      <c r="AY175" s="14" t="s">
        <v>118</v>
      </c>
      <c r="BE175" s="157">
        <f>IF(N175="základná",J175,0)</f>
        <v>0</v>
      </c>
      <c r="BF175" s="157">
        <f>IF(N175="znížená",J175,0)</f>
        <v>2675.06</v>
      </c>
      <c r="BG175" s="157">
        <f>IF(N175="zákl. prenesená",J175,0)</f>
        <v>0</v>
      </c>
      <c r="BH175" s="157">
        <f>IF(N175="zníž. prenesená",J175,0)</f>
        <v>0</v>
      </c>
      <c r="BI175" s="157">
        <f>IF(N175="nulová",J175,0)</f>
        <v>0</v>
      </c>
      <c r="BJ175" s="14" t="s">
        <v>79</v>
      </c>
      <c r="BK175" s="157">
        <f>ROUND(I175*H175,2)</f>
        <v>2675.06</v>
      </c>
      <c r="BL175" s="14" t="s">
        <v>156</v>
      </c>
      <c r="BM175" s="156" t="s">
        <v>296</v>
      </c>
    </row>
    <row r="176" spans="1:65" s="2" customFormat="1" ht="16.5" customHeight="1">
      <c r="A176" s="26"/>
      <c r="B176" s="144"/>
      <c r="C176" s="158" t="s">
        <v>297</v>
      </c>
      <c r="D176" s="158" t="s">
        <v>125</v>
      </c>
      <c r="E176" s="159" t="s">
        <v>298</v>
      </c>
      <c r="F176" s="160" t="s">
        <v>299</v>
      </c>
      <c r="G176" s="161" t="s">
        <v>124</v>
      </c>
      <c r="H176" s="162">
        <v>107.197</v>
      </c>
      <c r="I176" s="163">
        <v>26.88</v>
      </c>
      <c r="J176" s="163">
        <f>ROUND(I176*H176,2)</f>
        <v>2881.46</v>
      </c>
      <c r="K176" s="164"/>
      <c r="L176" s="165"/>
      <c r="M176" s="166" t="s">
        <v>1</v>
      </c>
      <c r="N176" s="167" t="s">
        <v>37</v>
      </c>
      <c r="O176" s="154">
        <v>0</v>
      </c>
      <c r="P176" s="154">
        <f>O176*H176</f>
        <v>0</v>
      </c>
      <c r="Q176" s="154">
        <v>0</v>
      </c>
      <c r="R176" s="154">
        <f>Q176*H176</f>
        <v>0</v>
      </c>
      <c r="S176" s="154">
        <v>0</v>
      </c>
      <c r="T176" s="155">
        <f>S176*H176</f>
        <v>0</v>
      </c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R176" s="156" t="s">
        <v>163</v>
      </c>
      <c r="AT176" s="156" t="s">
        <v>125</v>
      </c>
      <c r="AU176" s="156" t="s">
        <v>79</v>
      </c>
      <c r="AY176" s="14" t="s">
        <v>118</v>
      </c>
      <c r="BE176" s="157">
        <f>IF(N176="základná",J176,0)</f>
        <v>0</v>
      </c>
      <c r="BF176" s="157">
        <f>IF(N176="znížená",J176,0)</f>
        <v>2881.46</v>
      </c>
      <c r="BG176" s="157">
        <f>IF(N176="zákl. prenesená",J176,0)</f>
        <v>0</v>
      </c>
      <c r="BH176" s="157">
        <f>IF(N176="zníž. prenesená",J176,0)</f>
        <v>0</v>
      </c>
      <c r="BI176" s="157">
        <f>IF(N176="nulová",J176,0)</f>
        <v>0</v>
      </c>
      <c r="BJ176" s="14" t="s">
        <v>79</v>
      </c>
      <c r="BK176" s="157">
        <f>ROUND(I176*H176,2)</f>
        <v>2881.46</v>
      </c>
      <c r="BL176" s="14" t="s">
        <v>156</v>
      </c>
      <c r="BM176" s="156" t="s">
        <v>300</v>
      </c>
    </row>
    <row r="177" spans="1:65" s="2" customFormat="1" ht="24.2" customHeight="1">
      <c r="A177" s="26"/>
      <c r="B177" s="144"/>
      <c r="C177" s="145" t="s">
        <v>301</v>
      </c>
      <c r="D177" s="145" t="s">
        <v>121</v>
      </c>
      <c r="E177" s="146" t="s">
        <v>177</v>
      </c>
      <c r="F177" s="147" t="s">
        <v>178</v>
      </c>
      <c r="G177" s="148" t="s">
        <v>147</v>
      </c>
      <c r="H177" s="149">
        <v>1.5569999999999999</v>
      </c>
      <c r="I177" s="150">
        <v>29.59</v>
      </c>
      <c r="J177" s="150">
        <f>ROUND(I177*H177,2)</f>
        <v>46.07</v>
      </c>
      <c r="K177" s="151"/>
      <c r="L177" s="27"/>
      <c r="M177" s="152" t="s">
        <v>1</v>
      </c>
      <c r="N177" s="153" t="s">
        <v>37</v>
      </c>
      <c r="O177" s="154">
        <v>0</v>
      </c>
      <c r="P177" s="154">
        <f>O177*H177</f>
        <v>0</v>
      </c>
      <c r="Q177" s="154">
        <v>0</v>
      </c>
      <c r="R177" s="154">
        <f>Q177*H177</f>
        <v>0</v>
      </c>
      <c r="S177" s="154">
        <v>0</v>
      </c>
      <c r="T177" s="155">
        <f>S177*H177</f>
        <v>0</v>
      </c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R177" s="156" t="s">
        <v>156</v>
      </c>
      <c r="AT177" s="156" t="s">
        <v>121</v>
      </c>
      <c r="AU177" s="156" t="s">
        <v>79</v>
      </c>
      <c r="AY177" s="14" t="s">
        <v>118</v>
      </c>
      <c r="BE177" s="157">
        <f>IF(N177="základná",J177,0)</f>
        <v>0</v>
      </c>
      <c r="BF177" s="157">
        <f>IF(N177="znížená",J177,0)</f>
        <v>46.07</v>
      </c>
      <c r="BG177" s="157">
        <f>IF(N177="zákl. prenesená",J177,0)</f>
        <v>0</v>
      </c>
      <c r="BH177" s="157">
        <f>IF(N177="zníž. prenesená",J177,0)</f>
        <v>0</v>
      </c>
      <c r="BI177" s="157">
        <f>IF(N177="nulová",J177,0)</f>
        <v>0</v>
      </c>
      <c r="BJ177" s="14" t="s">
        <v>79</v>
      </c>
      <c r="BK177" s="157">
        <f>ROUND(I177*H177,2)</f>
        <v>46.07</v>
      </c>
      <c r="BL177" s="14" t="s">
        <v>156</v>
      </c>
      <c r="BM177" s="156" t="s">
        <v>302</v>
      </c>
    </row>
    <row r="178" spans="1:65" s="12" customFormat="1" ht="22.9" customHeight="1">
      <c r="B178" s="132"/>
      <c r="D178" s="133" t="s">
        <v>70</v>
      </c>
      <c r="E178" s="142" t="s">
        <v>226</v>
      </c>
      <c r="F178" s="142" t="s">
        <v>227</v>
      </c>
      <c r="J178" s="143">
        <f>BK178</f>
        <v>71.14</v>
      </c>
      <c r="L178" s="132"/>
      <c r="M178" s="136"/>
      <c r="N178" s="137"/>
      <c r="O178" s="137"/>
      <c r="P178" s="138">
        <f>SUM(P179:P180)</f>
        <v>0</v>
      </c>
      <c r="Q178" s="137"/>
      <c r="R178" s="138">
        <f>SUM(R179:R180)</f>
        <v>0</v>
      </c>
      <c r="S178" s="137"/>
      <c r="T178" s="139">
        <f>SUM(T179:T180)</f>
        <v>0</v>
      </c>
      <c r="AR178" s="133" t="s">
        <v>79</v>
      </c>
      <c r="AT178" s="140" t="s">
        <v>70</v>
      </c>
      <c r="AU178" s="140" t="s">
        <v>12</v>
      </c>
      <c r="AY178" s="133" t="s">
        <v>118</v>
      </c>
      <c r="BK178" s="141">
        <f>SUM(BK179:BK180)</f>
        <v>71.14</v>
      </c>
    </row>
    <row r="179" spans="1:65" s="2" customFormat="1" ht="24.2" customHeight="1">
      <c r="A179" s="26"/>
      <c r="B179" s="144"/>
      <c r="C179" s="145" t="s">
        <v>7</v>
      </c>
      <c r="D179" s="145" t="s">
        <v>121</v>
      </c>
      <c r="E179" s="146" t="s">
        <v>228</v>
      </c>
      <c r="F179" s="147" t="s">
        <v>229</v>
      </c>
      <c r="G179" s="148" t="s">
        <v>124</v>
      </c>
      <c r="H179" s="149">
        <v>15.634</v>
      </c>
      <c r="I179" s="150">
        <v>1.43</v>
      </c>
      <c r="J179" s="150">
        <f>ROUND(I179*H179,2)</f>
        <v>22.36</v>
      </c>
      <c r="K179" s="151"/>
      <c r="L179" s="27"/>
      <c r="M179" s="152" t="s">
        <v>1</v>
      </c>
      <c r="N179" s="153" t="s">
        <v>37</v>
      </c>
      <c r="O179" s="154">
        <v>0</v>
      </c>
      <c r="P179" s="154">
        <f>O179*H179</f>
        <v>0</v>
      </c>
      <c r="Q179" s="154">
        <v>0</v>
      </c>
      <c r="R179" s="154">
        <f>Q179*H179</f>
        <v>0</v>
      </c>
      <c r="S179" s="154">
        <v>0</v>
      </c>
      <c r="T179" s="155">
        <f>S179*H179</f>
        <v>0</v>
      </c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R179" s="156" t="s">
        <v>156</v>
      </c>
      <c r="AT179" s="156" t="s">
        <v>121</v>
      </c>
      <c r="AU179" s="156" t="s">
        <v>79</v>
      </c>
      <c r="AY179" s="14" t="s">
        <v>118</v>
      </c>
      <c r="BE179" s="157">
        <f>IF(N179="základná",J179,0)</f>
        <v>0</v>
      </c>
      <c r="BF179" s="157">
        <f>IF(N179="znížená",J179,0)</f>
        <v>22.36</v>
      </c>
      <c r="BG179" s="157">
        <f>IF(N179="zákl. prenesená",J179,0)</f>
        <v>0</v>
      </c>
      <c r="BH179" s="157">
        <f>IF(N179="zníž. prenesená",J179,0)</f>
        <v>0</v>
      </c>
      <c r="BI179" s="157">
        <f>IF(N179="nulová",J179,0)</f>
        <v>0</v>
      </c>
      <c r="BJ179" s="14" t="s">
        <v>79</v>
      </c>
      <c r="BK179" s="157">
        <f>ROUND(I179*H179,2)</f>
        <v>22.36</v>
      </c>
      <c r="BL179" s="14" t="s">
        <v>156</v>
      </c>
      <c r="BM179" s="156" t="s">
        <v>303</v>
      </c>
    </row>
    <row r="180" spans="1:65" s="2" customFormat="1" ht="33" customHeight="1">
      <c r="A180" s="26"/>
      <c r="B180" s="144"/>
      <c r="C180" s="145" t="s">
        <v>304</v>
      </c>
      <c r="D180" s="145" t="s">
        <v>121</v>
      </c>
      <c r="E180" s="146" t="s">
        <v>230</v>
      </c>
      <c r="F180" s="147" t="s">
        <v>231</v>
      </c>
      <c r="G180" s="148" t="s">
        <v>124</v>
      </c>
      <c r="H180" s="149">
        <v>15.634</v>
      </c>
      <c r="I180" s="150">
        <v>3.12</v>
      </c>
      <c r="J180" s="150">
        <f>ROUND(I180*H180,2)</f>
        <v>48.78</v>
      </c>
      <c r="K180" s="151"/>
      <c r="L180" s="27"/>
      <c r="M180" s="152" t="s">
        <v>1</v>
      </c>
      <c r="N180" s="153" t="s">
        <v>37</v>
      </c>
      <c r="O180" s="154">
        <v>0</v>
      </c>
      <c r="P180" s="154">
        <f>O180*H180</f>
        <v>0</v>
      </c>
      <c r="Q180" s="154">
        <v>0</v>
      </c>
      <c r="R180" s="154">
        <f>Q180*H180</f>
        <v>0</v>
      </c>
      <c r="S180" s="154">
        <v>0</v>
      </c>
      <c r="T180" s="155">
        <f>S180*H180</f>
        <v>0</v>
      </c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R180" s="156" t="s">
        <v>156</v>
      </c>
      <c r="AT180" s="156" t="s">
        <v>121</v>
      </c>
      <c r="AU180" s="156" t="s">
        <v>79</v>
      </c>
      <c r="AY180" s="14" t="s">
        <v>118</v>
      </c>
      <c r="BE180" s="157">
        <f>IF(N180="základná",J180,0)</f>
        <v>0</v>
      </c>
      <c r="BF180" s="157">
        <f>IF(N180="znížená",J180,0)</f>
        <v>48.78</v>
      </c>
      <c r="BG180" s="157">
        <f>IF(N180="zákl. prenesená",J180,0)</f>
        <v>0</v>
      </c>
      <c r="BH180" s="157">
        <f>IF(N180="zníž. prenesená",J180,0)</f>
        <v>0</v>
      </c>
      <c r="BI180" s="157">
        <f>IF(N180="nulová",J180,0)</f>
        <v>0</v>
      </c>
      <c r="BJ180" s="14" t="s">
        <v>79</v>
      </c>
      <c r="BK180" s="157">
        <f>ROUND(I180*H180,2)</f>
        <v>48.78</v>
      </c>
      <c r="BL180" s="14" t="s">
        <v>156</v>
      </c>
      <c r="BM180" s="156" t="s">
        <v>305</v>
      </c>
    </row>
    <row r="181" spans="1:65" s="12" customFormat="1" ht="25.9" customHeight="1">
      <c r="B181" s="132"/>
      <c r="D181" s="133" t="s">
        <v>70</v>
      </c>
      <c r="E181" s="134" t="s">
        <v>125</v>
      </c>
      <c r="F181" s="134" t="s">
        <v>180</v>
      </c>
      <c r="J181" s="135">
        <f>BK181</f>
        <v>2160</v>
      </c>
      <c r="L181" s="132"/>
      <c r="M181" s="136"/>
      <c r="N181" s="137"/>
      <c r="O181" s="137"/>
      <c r="P181" s="138">
        <f>P182</f>
        <v>0</v>
      </c>
      <c r="Q181" s="137"/>
      <c r="R181" s="138">
        <f>R182</f>
        <v>0</v>
      </c>
      <c r="S181" s="137"/>
      <c r="T181" s="139">
        <f>T182</f>
        <v>0</v>
      </c>
      <c r="AR181" s="133" t="s">
        <v>82</v>
      </c>
      <c r="AT181" s="140" t="s">
        <v>70</v>
      </c>
      <c r="AU181" s="140" t="s">
        <v>71</v>
      </c>
      <c r="AY181" s="133" t="s">
        <v>118</v>
      </c>
      <c r="BK181" s="141">
        <f>BK182</f>
        <v>2160</v>
      </c>
    </row>
    <row r="182" spans="1:65" s="12" customFormat="1" ht="22.9" customHeight="1">
      <c r="B182" s="132"/>
      <c r="D182" s="133" t="s">
        <v>70</v>
      </c>
      <c r="E182" s="142" t="s">
        <v>181</v>
      </c>
      <c r="F182" s="142" t="s">
        <v>182</v>
      </c>
      <c r="J182" s="143">
        <f>BK182</f>
        <v>2160</v>
      </c>
      <c r="L182" s="132"/>
      <c r="M182" s="136"/>
      <c r="N182" s="137"/>
      <c r="O182" s="137"/>
      <c r="P182" s="138">
        <f>P183</f>
        <v>0</v>
      </c>
      <c r="Q182" s="137"/>
      <c r="R182" s="138">
        <f>R183</f>
        <v>0</v>
      </c>
      <c r="S182" s="137"/>
      <c r="T182" s="139">
        <f>T183</f>
        <v>0</v>
      </c>
      <c r="AR182" s="133" t="s">
        <v>82</v>
      </c>
      <c r="AT182" s="140" t="s">
        <v>70</v>
      </c>
      <c r="AU182" s="140" t="s">
        <v>12</v>
      </c>
      <c r="AY182" s="133" t="s">
        <v>118</v>
      </c>
      <c r="BK182" s="141">
        <f>BK183</f>
        <v>2160</v>
      </c>
    </row>
    <row r="183" spans="1:65" s="2" customFormat="1" ht="24.2" customHeight="1">
      <c r="A183" s="26"/>
      <c r="B183" s="144"/>
      <c r="C183" s="145" t="s">
        <v>306</v>
      </c>
      <c r="D183" s="145" t="s">
        <v>121</v>
      </c>
      <c r="E183" s="146" t="s">
        <v>183</v>
      </c>
      <c r="F183" s="147" t="s">
        <v>184</v>
      </c>
      <c r="G183" s="148" t="s">
        <v>185</v>
      </c>
      <c r="H183" s="149">
        <v>2000</v>
      </c>
      <c r="I183" s="150">
        <v>1.08</v>
      </c>
      <c r="J183" s="150">
        <f>ROUND(I183*H183,2)</f>
        <v>2160</v>
      </c>
      <c r="K183" s="151"/>
      <c r="L183" s="27"/>
      <c r="M183" s="168" t="s">
        <v>1</v>
      </c>
      <c r="N183" s="169" t="s">
        <v>37</v>
      </c>
      <c r="O183" s="170">
        <v>0</v>
      </c>
      <c r="P183" s="170">
        <f>O183*H183</f>
        <v>0</v>
      </c>
      <c r="Q183" s="170">
        <v>0</v>
      </c>
      <c r="R183" s="170">
        <f>Q183*H183</f>
        <v>0</v>
      </c>
      <c r="S183" s="170">
        <v>0</v>
      </c>
      <c r="T183" s="171">
        <f>S183*H183</f>
        <v>0</v>
      </c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R183" s="156" t="s">
        <v>186</v>
      </c>
      <c r="AT183" s="156" t="s">
        <v>121</v>
      </c>
      <c r="AU183" s="156" t="s">
        <v>79</v>
      </c>
      <c r="AY183" s="14" t="s">
        <v>118</v>
      </c>
      <c r="BE183" s="157">
        <f>IF(N183="základná",J183,0)</f>
        <v>0</v>
      </c>
      <c r="BF183" s="157">
        <f>IF(N183="znížená",J183,0)</f>
        <v>2160</v>
      </c>
      <c r="BG183" s="157">
        <f>IF(N183="zákl. prenesená",J183,0)</f>
        <v>0</v>
      </c>
      <c r="BH183" s="157">
        <f>IF(N183="zníž. prenesená",J183,0)</f>
        <v>0</v>
      </c>
      <c r="BI183" s="157">
        <f>IF(N183="nulová",J183,0)</f>
        <v>0</v>
      </c>
      <c r="BJ183" s="14" t="s">
        <v>79</v>
      </c>
      <c r="BK183" s="157">
        <f>ROUND(I183*H183,2)</f>
        <v>2160</v>
      </c>
      <c r="BL183" s="14" t="s">
        <v>186</v>
      </c>
      <c r="BM183" s="156" t="s">
        <v>307</v>
      </c>
    </row>
    <row r="184" spans="1:65" s="2" customFormat="1" ht="6.95" customHeight="1">
      <c r="A184" s="26"/>
      <c r="B184" s="44"/>
      <c r="C184" s="45"/>
      <c r="D184" s="45"/>
      <c r="E184" s="45"/>
      <c r="F184" s="45"/>
      <c r="G184" s="45"/>
      <c r="H184" s="45"/>
      <c r="I184" s="45"/>
      <c r="J184" s="45"/>
      <c r="K184" s="45"/>
      <c r="L184" s="27"/>
      <c r="M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</row>
  </sheetData>
  <autoFilter ref="C128:K183"/>
  <mergeCells count="9">
    <mergeCell ref="E87:H87"/>
    <mergeCell ref="E119:H119"/>
    <mergeCell ref="E121:H121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187"/>
  <sheetViews>
    <sheetView showGridLines="0" tabSelected="1" topLeftCell="A4" workbookViewId="0">
      <selection activeCell="J100" sqref="J100:J103"/>
    </sheetView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 ht="11.25">
      <c r="A1" s="90"/>
    </row>
    <row r="2" spans="1:46" s="1" customFormat="1" ht="36.950000000000003" customHeight="1">
      <c r="L2" s="208" t="s">
        <v>5</v>
      </c>
      <c r="M2" s="192"/>
      <c r="N2" s="192"/>
      <c r="O2" s="192"/>
      <c r="P2" s="192"/>
      <c r="Q2" s="192"/>
      <c r="R2" s="192"/>
      <c r="S2" s="192"/>
      <c r="T2" s="192"/>
      <c r="U2" s="192"/>
      <c r="V2" s="192"/>
      <c r="AT2" s="14" t="s">
        <v>87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71</v>
      </c>
    </row>
    <row r="4" spans="1:46" s="1" customFormat="1" ht="24.95" customHeight="1">
      <c r="B4" s="17"/>
      <c r="D4" s="18" t="s">
        <v>88</v>
      </c>
      <c r="L4" s="17"/>
      <c r="M4" s="91" t="s">
        <v>9</v>
      </c>
      <c r="AT4" s="14" t="s">
        <v>3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23" t="s">
        <v>13</v>
      </c>
      <c r="L6" s="17"/>
    </row>
    <row r="7" spans="1:46" s="1" customFormat="1" ht="26.25" customHeight="1">
      <c r="B7" s="17"/>
      <c r="E7" s="209" t="str">
        <f>'Rekapitulácia stavby'!K6</f>
        <v xml:space="preserve">Kópia - 20240118 - Stavebné úpravy priestorov kultúrneho domu </v>
      </c>
      <c r="F7" s="210"/>
      <c r="G7" s="210"/>
      <c r="H7" s="210"/>
      <c r="L7" s="17"/>
    </row>
    <row r="8" spans="1:46" s="2" customFormat="1" ht="12" customHeight="1">
      <c r="A8" s="26"/>
      <c r="B8" s="27"/>
      <c r="C8" s="26"/>
      <c r="D8" s="23" t="s">
        <v>89</v>
      </c>
      <c r="E8" s="26"/>
      <c r="F8" s="26"/>
      <c r="G8" s="26"/>
      <c r="H8" s="26"/>
      <c r="I8" s="26"/>
      <c r="J8" s="26"/>
      <c r="K8" s="26"/>
      <c r="L8" s="39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</row>
    <row r="9" spans="1:46" s="2" customFormat="1" ht="16.5" customHeight="1">
      <c r="A9" s="26"/>
      <c r="B9" s="27"/>
      <c r="C9" s="26"/>
      <c r="D9" s="26"/>
      <c r="E9" s="172" t="s">
        <v>308</v>
      </c>
      <c r="F9" s="211"/>
      <c r="G9" s="211"/>
      <c r="H9" s="211"/>
      <c r="I9" s="26"/>
      <c r="J9" s="26"/>
      <c r="K9" s="26"/>
      <c r="L9" s="39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</row>
    <row r="10" spans="1:46" s="2" customFormat="1" ht="11.25">
      <c r="A10" s="26"/>
      <c r="B10" s="27"/>
      <c r="C10" s="26"/>
      <c r="D10" s="26"/>
      <c r="E10" s="26"/>
      <c r="F10" s="26"/>
      <c r="G10" s="26"/>
      <c r="H10" s="26"/>
      <c r="I10" s="26"/>
      <c r="J10" s="26"/>
      <c r="K10" s="26"/>
      <c r="L10" s="39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1:46" s="2" customFormat="1" ht="12" customHeight="1">
      <c r="A11" s="26"/>
      <c r="B11" s="27"/>
      <c r="C11" s="26"/>
      <c r="D11" s="23" t="s">
        <v>14</v>
      </c>
      <c r="E11" s="26"/>
      <c r="F11" s="21" t="s">
        <v>1</v>
      </c>
      <c r="G11" s="26"/>
      <c r="H11" s="26"/>
      <c r="I11" s="23" t="s">
        <v>15</v>
      </c>
      <c r="J11" s="21" t="s">
        <v>1</v>
      </c>
      <c r="K11" s="26"/>
      <c r="L11" s="39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</row>
    <row r="12" spans="1:46" s="2" customFormat="1" ht="12" customHeight="1">
      <c r="A12" s="26"/>
      <c r="B12" s="27"/>
      <c r="C12" s="26"/>
      <c r="D12" s="23" t="s">
        <v>16</v>
      </c>
      <c r="E12" s="26"/>
      <c r="F12" s="21" t="s">
        <v>17</v>
      </c>
      <c r="G12" s="26"/>
      <c r="H12" s="26"/>
      <c r="I12" s="23" t="s">
        <v>18</v>
      </c>
      <c r="J12" s="52">
        <f>'Rekapitulácia stavby'!AN8</f>
        <v>45646</v>
      </c>
      <c r="K12" s="26"/>
      <c r="L12" s="39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46" s="2" customFormat="1" ht="10.9" customHeight="1">
      <c r="A13" s="26"/>
      <c r="B13" s="27"/>
      <c r="C13" s="26"/>
      <c r="D13" s="26"/>
      <c r="E13" s="26"/>
      <c r="F13" s="26"/>
      <c r="G13" s="26"/>
      <c r="H13" s="26"/>
      <c r="I13" s="26"/>
      <c r="J13" s="26"/>
      <c r="K13" s="26"/>
      <c r="L13" s="39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</row>
    <row r="14" spans="1:46" s="2" customFormat="1" ht="12" customHeight="1">
      <c r="A14" s="26"/>
      <c r="B14" s="27"/>
      <c r="C14" s="26"/>
      <c r="D14" s="23" t="s">
        <v>19</v>
      </c>
      <c r="E14" s="26"/>
      <c r="F14" s="26"/>
      <c r="G14" s="26"/>
      <c r="H14" s="26"/>
      <c r="I14" s="23" t="s">
        <v>20</v>
      </c>
      <c r="J14" s="21" t="str">
        <f>IF('Rekapitulácia stavby'!AN10="","",'Rekapitulácia stavby'!AN10)</f>
        <v/>
      </c>
      <c r="K14" s="26"/>
      <c r="L14" s="39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spans="1:46" s="2" customFormat="1" ht="18" customHeight="1">
      <c r="A15" s="26"/>
      <c r="B15" s="27"/>
      <c r="C15" s="26"/>
      <c r="D15" s="26"/>
      <c r="E15" s="21" t="str">
        <f>IF('Rekapitulácia stavby'!E11="","",'Rekapitulácia stavby'!E11)</f>
        <v xml:space="preserve"> </v>
      </c>
      <c r="F15" s="26"/>
      <c r="G15" s="26"/>
      <c r="H15" s="26"/>
      <c r="I15" s="23" t="s">
        <v>21</v>
      </c>
      <c r="J15" s="21" t="str">
        <f>IF('Rekapitulácia stavby'!AN11="","",'Rekapitulácia stavby'!AN11)</f>
        <v/>
      </c>
      <c r="K15" s="26"/>
      <c r="L15" s="39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</row>
    <row r="16" spans="1:46" s="2" customFormat="1" ht="6.95" customHeight="1">
      <c r="A16" s="26"/>
      <c r="B16" s="27"/>
      <c r="C16" s="26"/>
      <c r="D16" s="26"/>
      <c r="E16" s="26"/>
      <c r="F16" s="26"/>
      <c r="G16" s="26"/>
      <c r="H16" s="26"/>
      <c r="I16" s="26"/>
      <c r="J16" s="26"/>
      <c r="K16" s="26"/>
      <c r="L16" s="39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</row>
    <row r="17" spans="1:31" s="2" customFormat="1" ht="12" customHeight="1">
      <c r="A17" s="26"/>
      <c r="B17" s="27"/>
      <c r="C17" s="26"/>
      <c r="D17" s="23" t="s">
        <v>22</v>
      </c>
      <c r="E17" s="26"/>
      <c r="F17" s="26"/>
      <c r="G17" s="26"/>
      <c r="H17" s="26"/>
      <c r="I17" s="23" t="s">
        <v>20</v>
      </c>
      <c r="J17" s="21" t="str">
        <f>'Rekapitulácia stavby'!AN13</f>
        <v>46114696</v>
      </c>
      <c r="K17" s="26"/>
      <c r="L17" s="39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</row>
    <row r="18" spans="1:31" s="2" customFormat="1" ht="18" customHeight="1">
      <c r="A18" s="26"/>
      <c r="B18" s="27"/>
      <c r="C18" s="26"/>
      <c r="D18" s="26"/>
      <c r="E18" s="191" t="str">
        <f>'Rekapitulácia stavby'!E14</f>
        <v xml:space="preserve">BETA FOUR s.r.o. </v>
      </c>
      <c r="F18" s="191"/>
      <c r="G18" s="191"/>
      <c r="H18" s="191"/>
      <c r="I18" s="23" t="s">
        <v>21</v>
      </c>
      <c r="J18" s="21" t="str">
        <f>'Rekapitulácia stavby'!AN14</f>
        <v>SK2023241880</v>
      </c>
      <c r="K18" s="26"/>
      <c r="L18" s="39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s="2" customFormat="1" ht="6.95" customHeight="1">
      <c r="A19" s="26"/>
      <c r="B19" s="27"/>
      <c r="C19" s="26"/>
      <c r="D19" s="26"/>
      <c r="E19" s="26"/>
      <c r="F19" s="26"/>
      <c r="G19" s="26"/>
      <c r="H19" s="26"/>
      <c r="I19" s="26"/>
      <c r="J19" s="26"/>
      <c r="K19" s="26"/>
      <c r="L19" s="39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</row>
    <row r="20" spans="1:31" s="2" customFormat="1" ht="12" customHeight="1">
      <c r="A20" s="26"/>
      <c r="B20" s="27"/>
      <c r="C20" s="26"/>
      <c r="D20" s="23" t="s">
        <v>26</v>
      </c>
      <c r="E20" s="26"/>
      <c r="F20" s="26"/>
      <c r="G20" s="26"/>
      <c r="H20" s="26"/>
      <c r="I20" s="23" t="s">
        <v>20</v>
      </c>
      <c r="J20" s="21" t="str">
        <f>IF('Rekapitulácia stavby'!AN16="","",'Rekapitulácia stavby'!AN16)</f>
        <v/>
      </c>
      <c r="K20" s="26"/>
      <c r="L20" s="39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</row>
    <row r="21" spans="1:31" s="2" customFormat="1" ht="18" customHeight="1">
      <c r="A21" s="26"/>
      <c r="B21" s="27"/>
      <c r="C21" s="26"/>
      <c r="D21" s="26"/>
      <c r="E21" s="21" t="str">
        <f>IF('Rekapitulácia stavby'!E17="","",'Rekapitulácia stavby'!E17)</f>
        <v xml:space="preserve"> </v>
      </c>
      <c r="F21" s="26"/>
      <c r="G21" s="26"/>
      <c r="H21" s="26"/>
      <c r="I21" s="23" t="s">
        <v>21</v>
      </c>
      <c r="J21" s="21" t="str">
        <f>IF('Rekapitulácia stavby'!AN17="","",'Rekapitulácia stavby'!AN17)</f>
        <v/>
      </c>
      <c r="K21" s="26"/>
      <c r="L21" s="39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</row>
    <row r="22" spans="1:31" s="2" customFormat="1" ht="6.95" customHeight="1">
      <c r="A22" s="26"/>
      <c r="B22" s="27"/>
      <c r="C22" s="26"/>
      <c r="D22" s="26"/>
      <c r="E22" s="26"/>
      <c r="F22" s="26"/>
      <c r="G22" s="26"/>
      <c r="H22" s="26"/>
      <c r="I22" s="26"/>
      <c r="J22" s="26"/>
      <c r="K22" s="26"/>
      <c r="L22" s="39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</row>
    <row r="23" spans="1:31" s="2" customFormat="1" ht="12" customHeight="1">
      <c r="A23" s="26"/>
      <c r="B23" s="27"/>
      <c r="C23" s="26"/>
      <c r="D23" s="23" t="s">
        <v>28</v>
      </c>
      <c r="E23" s="26"/>
      <c r="F23" s="26"/>
      <c r="G23" s="26"/>
      <c r="H23" s="26"/>
      <c r="I23" s="23" t="s">
        <v>20</v>
      </c>
      <c r="J23" s="21" t="str">
        <f>IF('Rekapitulácia stavby'!AN19="","",'Rekapitulácia stavby'!AN19)</f>
        <v/>
      </c>
      <c r="K23" s="26"/>
      <c r="L23" s="39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</row>
    <row r="24" spans="1:31" s="2" customFormat="1" ht="18" customHeight="1">
      <c r="A24" s="26"/>
      <c r="B24" s="27"/>
      <c r="C24" s="26"/>
      <c r="D24" s="26"/>
      <c r="E24" s="21" t="str">
        <f>IF('Rekapitulácia stavby'!E20="","",'Rekapitulácia stavby'!E20)</f>
        <v>Peter Lesák</v>
      </c>
      <c r="F24" s="26"/>
      <c r="G24" s="26"/>
      <c r="H24" s="26"/>
      <c r="I24" s="23" t="s">
        <v>21</v>
      </c>
      <c r="J24" s="21" t="str">
        <f>IF('Rekapitulácia stavby'!AN20="","",'Rekapitulácia stavby'!AN20)</f>
        <v/>
      </c>
      <c r="K24" s="26"/>
      <c r="L24" s="39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s="2" customFormat="1" ht="6.95" customHeight="1">
      <c r="A25" s="26"/>
      <c r="B25" s="27"/>
      <c r="C25" s="26"/>
      <c r="D25" s="26"/>
      <c r="E25" s="26"/>
      <c r="F25" s="26"/>
      <c r="G25" s="26"/>
      <c r="H25" s="26"/>
      <c r="I25" s="26"/>
      <c r="J25" s="26"/>
      <c r="K25" s="26"/>
      <c r="L25" s="39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</row>
    <row r="26" spans="1:31" s="2" customFormat="1" ht="12" customHeight="1">
      <c r="A26" s="26"/>
      <c r="B26" s="27"/>
      <c r="C26" s="26"/>
      <c r="D26" s="23" t="s">
        <v>30</v>
      </c>
      <c r="E26" s="26"/>
      <c r="F26" s="26"/>
      <c r="G26" s="26"/>
      <c r="H26" s="26"/>
      <c r="I26" s="26"/>
      <c r="J26" s="26"/>
      <c r="K26" s="26"/>
      <c r="L26" s="39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</row>
    <row r="27" spans="1:31" s="8" customFormat="1" ht="16.5" customHeight="1">
      <c r="A27" s="92"/>
      <c r="B27" s="93"/>
      <c r="C27" s="92"/>
      <c r="D27" s="92"/>
      <c r="E27" s="194" t="s">
        <v>1</v>
      </c>
      <c r="F27" s="194"/>
      <c r="G27" s="194"/>
      <c r="H27" s="194"/>
      <c r="I27" s="92"/>
      <c r="J27" s="92"/>
      <c r="K27" s="92"/>
      <c r="L27" s="94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</row>
    <row r="28" spans="1:31" s="2" customFormat="1" ht="6.95" customHeight="1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39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</row>
    <row r="29" spans="1:31" s="2" customFormat="1" ht="6.95" customHeight="1">
      <c r="A29" s="26"/>
      <c r="B29" s="27"/>
      <c r="C29" s="26"/>
      <c r="D29" s="63"/>
      <c r="E29" s="63"/>
      <c r="F29" s="63"/>
      <c r="G29" s="63"/>
      <c r="H29" s="63"/>
      <c r="I29" s="63"/>
      <c r="J29" s="63"/>
      <c r="K29" s="63"/>
      <c r="L29" s="39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</row>
    <row r="30" spans="1:31" s="2" customFormat="1" ht="25.35" customHeight="1">
      <c r="A30" s="26"/>
      <c r="B30" s="27"/>
      <c r="C30" s="26"/>
      <c r="D30" s="95" t="s">
        <v>31</v>
      </c>
      <c r="E30" s="26"/>
      <c r="F30" s="26"/>
      <c r="G30" s="26"/>
      <c r="H30" s="26"/>
      <c r="I30" s="26"/>
      <c r="J30" s="68">
        <f>ROUND(J124, 2)</f>
        <v>5991.9</v>
      </c>
      <c r="K30" s="26"/>
      <c r="L30" s="39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</row>
    <row r="31" spans="1:31" s="2" customFormat="1" ht="6.95" customHeight="1">
      <c r="A31" s="26"/>
      <c r="B31" s="27"/>
      <c r="C31" s="26"/>
      <c r="D31" s="63"/>
      <c r="E31" s="63"/>
      <c r="F31" s="63"/>
      <c r="G31" s="63"/>
      <c r="H31" s="63"/>
      <c r="I31" s="63"/>
      <c r="J31" s="63"/>
      <c r="K31" s="63"/>
      <c r="L31" s="39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</row>
    <row r="32" spans="1:31" s="2" customFormat="1" ht="14.45" customHeight="1">
      <c r="A32" s="26"/>
      <c r="B32" s="27"/>
      <c r="C32" s="26"/>
      <c r="D32" s="26"/>
      <c r="E32" s="26"/>
      <c r="F32" s="30" t="s">
        <v>33</v>
      </c>
      <c r="G32" s="26"/>
      <c r="H32" s="26"/>
      <c r="I32" s="30" t="s">
        <v>32</v>
      </c>
      <c r="J32" s="30" t="s">
        <v>34</v>
      </c>
      <c r="K32" s="26"/>
      <c r="L32" s="39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s="2" customFormat="1" ht="14.45" customHeight="1">
      <c r="A33" s="26"/>
      <c r="B33" s="27"/>
      <c r="C33" s="26"/>
      <c r="D33" s="96" t="s">
        <v>35</v>
      </c>
      <c r="E33" s="32" t="s">
        <v>36</v>
      </c>
      <c r="F33" s="97">
        <f>ROUND((SUM(BE124:BE186)),  2)</f>
        <v>0</v>
      </c>
      <c r="G33" s="98"/>
      <c r="H33" s="98"/>
      <c r="I33" s="99">
        <v>0.2</v>
      </c>
      <c r="J33" s="97">
        <f>ROUND(((SUM(BE124:BE186))*I33),  2)</f>
        <v>0</v>
      </c>
      <c r="K33" s="26"/>
      <c r="L33" s="39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</row>
    <row r="34" spans="1:31" s="2" customFormat="1" ht="14.45" customHeight="1">
      <c r="A34" s="26"/>
      <c r="B34" s="27"/>
      <c r="C34" s="26"/>
      <c r="D34" s="26"/>
      <c r="E34" s="32" t="s">
        <v>37</v>
      </c>
      <c r="F34" s="100">
        <f>ROUND((SUM(BF124:BF186)),  2)</f>
        <v>5991.9</v>
      </c>
      <c r="G34" s="26"/>
      <c r="H34" s="26"/>
      <c r="I34" s="101">
        <v>0.2</v>
      </c>
      <c r="J34" s="100">
        <f>ROUND(((SUM(BF124:BF186))*I34),  2)</f>
        <v>1198.3800000000001</v>
      </c>
      <c r="K34" s="26"/>
      <c r="L34" s="39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</row>
    <row r="35" spans="1:31" s="2" customFormat="1" ht="14.45" hidden="1" customHeight="1">
      <c r="A35" s="26"/>
      <c r="B35" s="27"/>
      <c r="C35" s="26"/>
      <c r="D35" s="26"/>
      <c r="E35" s="23" t="s">
        <v>38</v>
      </c>
      <c r="F35" s="100">
        <f>ROUND((SUM(BG124:BG186)),  2)</f>
        <v>0</v>
      </c>
      <c r="G35" s="26"/>
      <c r="H35" s="26"/>
      <c r="I35" s="101">
        <v>0.2</v>
      </c>
      <c r="J35" s="100">
        <f>0</f>
        <v>0</v>
      </c>
      <c r="K35" s="26"/>
      <c r="L35" s="39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</row>
    <row r="36" spans="1:31" s="2" customFormat="1" ht="14.45" hidden="1" customHeight="1">
      <c r="A36" s="26"/>
      <c r="B36" s="27"/>
      <c r="C36" s="26"/>
      <c r="D36" s="26"/>
      <c r="E36" s="23" t="s">
        <v>39</v>
      </c>
      <c r="F36" s="100">
        <f>ROUND((SUM(BH124:BH186)),  2)</f>
        <v>0</v>
      </c>
      <c r="G36" s="26"/>
      <c r="H36" s="26"/>
      <c r="I36" s="101">
        <v>0.2</v>
      </c>
      <c r="J36" s="100">
        <f>0</f>
        <v>0</v>
      </c>
      <c r="K36" s="26"/>
      <c r="L36" s="39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</row>
    <row r="37" spans="1:31" s="2" customFormat="1" ht="14.45" hidden="1" customHeight="1">
      <c r="A37" s="26"/>
      <c r="B37" s="27"/>
      <c r="C37" s="26"/>
      <c r="D37" s="26"/>
      <c r="E37" s="32" t="s">
        <v>40</v>
      </c>
      <c r="F37" s="97">
        <f>ROUND((SUM(BI124:BI186)),  2)</f>
        <v>0</v>
      </c>
      <c r="G37" s="98"/>
      <c r="H37" s="98"/>
      <c r="I37" s="99">
        <v>0</v>
      </c>
      <c r="J37" s="97">
        <f>0</f>
        <v>0</v>
      </c>
      <c r="K37" s="26"/>
      <c r="L37" s="39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</row>
    <row r="38" spans="1:31" s="2" customFormat="1" ht="6.9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39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</row>
    <row r="39" spans="1:31" s="2" customFormat="1" ht="25.35" customHeight="1">
      <c r="A39" s="26"/>
      <c r="B39" s="27"/>
      <c r="C39" s="102"/>
      <c r="D39" s="103" t="s">
        <v>41</v>
      </c>
      <c r="E39" s="57"/>
      <c r="F39" s="57"/>
      <c r="G39" s="104" t="s">
        <v>42</v>
      </c>
      <c r="H39" s="105" t="s">
        <v>43</v>
      </c>
      <c r="I39" s="57"/>
      <c r="J39" s="106">
        <f>SUM(J30:J37)</f>
        <v>7190.28</v>
      </c>
      <c r="K39" s="107"/>
      <c r="L39" s="39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</row>
    <row r="40" spans="1:31" s="2" customFormat="1" ht="14.45" customHeight="1">
      <c r="A40" s="26"/>
      <c r="B40" s="27"/>
      <c r="C40" s="26"/>
      <c r="D40" s="26"/>
      <c r="E40" s="26"/>
      <c r="F40" s="26"/>
      <c r="G40" s="26"/>
      <c r="H40" s="26"/>
      <c r="I40" s="26"/>
      <c r="J40" s="26"/>
      <c r="K40" s="26"/>
      <c r="L40" s="39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39"/>
      <c r="D50" s="40" t="s">
        <v>44</v>
      </c>
      <c r="E50" s="41"/>
      <c r="F50" s="41"/>
      <c r="G50" s="40" t="s">
        <v>45</v>
      </c>
      <c r="H50" s="41"/>
      <c r="I50" s="41"/>
      <c r="J50" s="41"/>
      <c r="K50" s="41"/>
      <c r="L50" s="39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26"/>
      <c r="B61" s="27"/>
      <c r="C61" s="26"/>
      <c r="D61" s="42" t="s">
        <v>46</v>
      </c>
      <c r="E61" s="29"/>
      <c r="F61" s="108" t="s">
        <v>47</v>
      </c>
      <c r="G61" s="42" t="s">
        <v>46</v>
      </c>
      <c r="H61" s="29"/>
      <c r="I61" s="29"/>
      <c r="J61" s="109" t="s">
        <v>47</v>
      </c>
      <c r="K61" s="29"/>
      <c r="L61" s="39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26"/>
      <c r="B65" s="27"/>
      <c r="C65" s="26"/>
      <c r="D65" s="40" t="s">
        <v>48</v>
      </c>
      <c r="E65" s="43"/>
      <c r="F65" s="43"/>
      <c r="G65" s="40" t="s">
        <v>49</v>
      </c>
      <c r="H65" s="43"/>
      <c r="I65" s="43"/>
      <c r="J65" s="43"/>
      <c r="K65" s="43"/>
      <c r="L65" s="39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26"/>
      <c r="B76" s="27"/>
      <c r="C76" s="26"/>
      <c r="D76" s="42" t="s">
        <v>46</v>
      </c>
      <c r="E76" s="29"/>
      <c r="F76" s="108" t="s">
        <v>47</v>
      </c>
      <c r="G76" s="42" t="s">
        <v>46</v>
      </c>
      <c r="H76" s="29"/>
      <c r="I76" s="29"/>
      <c r="J76" s="109" t="s">
        <v>47</v>
      </c>
      <c r="K76" s="29"/>
      <c r="L76" s="39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</row>
    <row r="77" spans="1:31" s="2" customFormat="1" ht="14.45" customHeight="1">
      <c r="A77" s="26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</row>
    <row r="81" spans="1:47" s="2" customFormat="1" ht="6.95" customHeight="1">
      <c r="A81" s="26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</row>
    <row r="82" spans="1:47" s="2" customFormat="1" ht="24.95" customHeight="1">
      <c r="A82" s="26"/>
      <c r="B82" s="27"/>
      <c r="C82" s="18" t="s">
        <v>91</v>
      </c>
      <c r="D82" s="26"/>
      <c r="E82" s="26"/>
      <c r="F82" s="26"/>
      <c r="G82" s="26"/>
      <c r="H82" s="26"/>
      <c r="I82" s="26"/>
      <c r="J82" s="26"/>
      <c r="K82" s="26"/>
      <c r="L82" s="39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</row>
    <row r="83" spans="1:47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39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</row>
    <row r="84" spans="1:47" s="2" customFormat="1" ht="12" customHeight="1">
      <c r="A84" s="26"/>
      <c r="B84" s="27"/>
      <c r="C84" s="23" t="s">
        <v>13</v>
      </c>
      <c r="D84" s="26"/>
      <c r="E84" s="26"/>
      <c r="F84" s="26"/>
      <c r="G84" s="26"/>
      <c r="H84" s="26"/>
      <c r="I84" s="26"/>
      <c r="J84" s="26"/>
      <c r="K84" s="26"/>
      <c r="L84" s="39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</row>
    <row r="85" spans="1:47" s="2" customFormat="1" ht="26.25" customHeight="1">
      <c r="A85" s="26"/>
      <c r="B85" s="27"/>
      <c r="C85" s="26"/>
      <c r="D85" s="26"/>
      <c r="E85" s="209" t="str">
        <f>E7</f>
        <v xml:space="preserve">Kópia - 20240118 - Stavebné úpravy priestorov kultúrneho domu </v>
      </c>
      <c r="F85" s="210"/>
      <c r="G85" s="210"/>
      <c r="H85" s="210"/>
      <c r="I85" s="26"/>
      <c r="J85" s="26"/>
      <c r="K85" s="26"/>
      <c r="L85" s="39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</row>
    <row r="86" spans="1:47" s="2" customFormat="1" ht="12" customHeight="1">
      <c r="A86" s="26"/>
      <c r="B86" s="27"/>
      <c r="C86" s="23" t="s">
        <v>89</v>
      </c>
      <c r="D86" s="26"/>
      <c r="E86" s="26"/>
      <c r="F86" s="26"/>
      <c r="G86" s="26"/>
      <c r="H86" s="26"/>
      <c r="I86" s="26"/>
      <c r="J86" s="26"/>
      <c r="K86" s="26"/>
      <c r="L86" s="39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</row>
    <row r="87" spans="1:47" s="2" customFormat="1" ht="16.5" customHeight="1">
      <c r="A87" s="26"/>
      <c r="B87" s="27"/>
      <c r="C87" s="26"/>
      <c r="D87" s="26"/>
      <c r="E87" s="172" t="str">
        <f>E9</f>
        <v>4 - Zdravotechnika</v>
      </c>
      <c r="F87" s="211"/>
      <c r="G87" s="211"/>
      <c r="H87" s="211"/>
      <c r="I87" s="26"/>
      <c r="J87" s="26"/>
      <c r="K87" s="26"/>
      <c r="L87" s="39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</row>
    <row r="88" spans="1:47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39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</row>
    <row r="89" spans="1:47" s="2" customFormat="1" ht="12" customHeight="1">
      <c r="A89" s="26"/>
      <c r="B89" s="27"/>
      <c r="C89" s="23" t="s">
        <v>16</v>
      </c>
      <c r="D89" s="26"/>
      <c r="E89" s="26"/>
      <c r="F89" s="21" t="str">
        <f>F12</f>
        <v xml:space="preserve"> </v>
      </c>
      <c r="G89" s="26"/>
      <c r="H89" s="26"/>
      <c r="I89" s="23" t="s">
        <v>18</v>
      </c>
      <c r="J89" s="52">
        <f>IF(J12="","",J12)</f>
        <v>45646</v>
      </c>
      <c r="K89" s="26"/>
      <c r="L89" s="39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</row>
    <row r="90" spans="1:47" s="2" customFormat="1" ht="6.95" customHeight="1">
      <c r="A90" s="26"/>
      <c r="B90" s="27"/>
      <c r="C90" s="26"/>
      <c r="D90" s="26"/>
      <c r="E90" s="26"/>
      <c r="F90" s="26"/>
      <c r="G90" s="26"/>
      <c r="H90" s="26"/>
      <c r="I90" s="26"/>
      <c r="J90" s="26"/>
      <c r="K90" s="26"/>
      <c r="L90" s="39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</row>
    <row r="91" spans="1:47" s="2" customFormat="1" ht="15.2" customHeight="1">
      <c r="A91" s="26"/>
      <c r="B91" s="27"/>
      <c r="C91" s="23" t="s">
        <v>19</v>
      </c>
      <c r="D91" s="26"/>
      <c r="E91" s="26"/>
      <c r="F91" s="21" t="str">
        <f>E15</f>
        <v xml:space="preserve"> </v>
      </c>
      <c r="G91" s="26"/>
      <c r="H91" s="26"/>
      <c r="I91" s="23" t="s">
        <v>26</v>
      </c>
      <c r="J91" s="24" t="str">
        <f>E21</f>
        <v xml:space="preserve"> </v>
      </c>
      <c r="K91" s="26"/>
      <c r="L91" s="39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</row>
    <row r="92" spans="1:47" s="2" customFormat="1" ht="15.2" customHeight="1">
      <c r="A92" s="26"/>
      <c r="B92" s="27"/>
      <c r="C92" s="23" t="s">
        <v>22</v>
      </c>
      <c r="D92" s="26"/>
      <c r="E92" s="26"/>
      <c r="F92" s="21" t="str">
        <f>IF(E18="","",E18)</f>
        <v xml:space="preserve">BETA FOUR s.r.o. </v>
      </c>
      <c r="G92" s="26"/>
      <c r="H92" s="26"/>
      <c r="I92" s="23" t="s">
        <v>28</v>
      </c>
      <c r="J92" s="24" t="str">
        <f>E24</f>
        <v>Peter Lesák</v>
      </c>
      <c r="K92" s="26"/>
      <c r="L92" s="39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</row>
    <row r="93" spans="1:47" s="2" customFormat="1" ht="10.35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39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</row>
    <row r="94" spans="1:47" s="2" customFormat="1" ht="29.25" customHeight="1">
      <c r="A94" s="26"/>
      <c r="B94" s="27"/>
      <c r="C94" s="110" t="s">
        <v>92</v>
      </c>
      <c r="D94" s="102"/>
      <c r="E94" s="102"/>
      <c r="F94" s="102"/>
      <c r="G94" s="102"/>
      <c r="H94" s="102"/>
      <c r="I94" s="102"/>
      <c r="J94" s="111" t="s">
        <v>93</v>
      </c>
      <c r="K94" s="102"/>
      <c r="L94" s="39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</row>
    <row r="95" spans="1:47" s="2" customFormat="1" ht="10.35" customHeight="1">
      <c r="A95" s="26"/>
      <c r="B95" s="27"/>
      <c r="C95" s="26"/>
      <c r="D95" s="26"/>
      <c r="E95" s="26"/>
      <c r="F95" s="26"/>
      <c r="G95" s="26"/>
      <c r="H95" s="26"/>
      <c r="I95" s="26"/>
      <c r="J95" s="26"/>
      <c r="K95" s="26"/>
      <c r="L95" s="39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</row>
    <row r="96" spans="1:47" s="2" customFormat="1" ht="22.9" customHeight="1">
      <c r="A96" s="26"/>
      <c r="B96" s="27"/>
      <c r="C96" s="112" t="s">
        <v>94</v>
      </c>
      <c r="D96" s="26"/>
      <c r="E96" s="26"/>
      <c r="F96" s="26"/>
      <c r="G96" s="26"/>
      <c r="H96" s="26"/>
      <c r="I96" s="26"/>
      <c r="J96" s="68">
        <f>J124</f>
        <v>5991.9000000000005</v>
      </c>
      <c r="K96" s="26"/>
      <c r="L96" s="39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U96" s="14" t="s">
        <v>95</v>
      </c>
    </row>
    <row r="97" spans="1:31" s="9" customFormat="1" ht="24.95" customHeight="1">
      <c r="B97" s="113"/>
      <c r="D97" s="114" t="s">
        <v>96</v>
      </c>
      <c r="E97" s="115"/>
      <c r="F97" s="115"/>
      <c r="G97" s="115"/>
      <c r="H97" s="115"/>
      <c r="I97" s="115"/>
      <c r="J97" s="116">
        <f>J125</f>
        <v>222.82999999999998</v>
      </c>
      <c r="L97" s="113"/>
    </row>
    <row r="98" spans="1:31" s="10" customFormat="1" ht="19.899999999999999" customHeight="1">
      <c r="B98" s="117"/>
      <c r="D98" s="118" t="s">
        <v>190</v>
      </c>
      <c r="E98" s="119"/>
      <c r="F98" s="119"/>
      <c r="G98" s="119"/>
      <c r="H98" s="119"/>
      <c r="I98" s="119"/>
      <c r="J98" s="120">
        <f>J126</f>
        <v>222.82999999999998</v>
      </c>
      <c r="L98" s="117"/>
    </row>
    <row r="99" spans="1:31" s="9" customFormat="1" ht="24.95" customHeight="1">
      <c r="B99" s="113"/>
      <c r="D99" s="114" t="s">
        <v>99</v>
      </c>
      <c r="E99" s="115"/>
      <c r="F99" s="115"/>
      <c r="G99" s="115"/>
      <c r="H99" s="115"/>
      <c r="I99" s="115"/>
      <c r="J99" s="116">
        <f>J132</f>
        <v>5676.22</v>
      </c>
      <c r="L99" s="113"/>
    </row>
    <row r="100" spans="1:31" s="10" customFormat="1" ht="19.899999999999999" customHeight="1">
      <c r="B100" s="117"/>
      <c r="D100" s="118" t="s">
        <v>309</v>
      </c>
      <c r="E100" s="119"/>
      <c r="F100" s="119"/>
      <c r="G100" s="119"/>
      <c r="H100" s="119"/>
      <c r="I100" s="119"/>
      <c r="J100" s="120">
        <f>J133</f>
        <v>88.6</v>
      </c>
      <c r="L100" s="117"/>
    </row>
    <row r="101" spans="1:31" s="10" customFormat="1" ht="19.899999999999999" customHeight="1">
      <c r="B101" s="117"/>
      <c r="D101" s="118" t="s">
        <v>310</v>
      </c>
      <c r="E101" s="119"/>
      <c r="F101" s="119"/>
      <c r="G101" s="119"/>
      <c r="H101" s="119"/>
      <c r="I101" s="119"/>
      <c r="J101" s="120">
        <f>J137</f>
        <v>368.11</v>
      </c>
      <c r="L101" s="117"/>
    </row>
    <row r="102" spans="1:31" s="10" customFormat="1" ht="19.899999999999999" customHeight="1">
      <c r="B102" s="117"/>
      <c r="D102" s="118" t="s">
        <v>311</v>
      </c>
      <c r="E102" s="119"/>
      <c r="F102" s="119"/>
      <c r="G102" s="119"/>
      <c r="H102" s="119"/>
      <c r="I102" s="119"/>
      <c r="J102" s="120">
        <f>J146</f>
        <v>558.07999999999993</v>
      </c>
      <c r="L102" s="117"/>
    </row>
    <row r="103" spans="1:31" s="10" customFormat="1" ht="19.899999999999999" customHeight="1">
      <c r="B103" s="117"/>
      <c r="D103" s="118" t="s">
        <v>312</v>
      </c>
      <c r="E103" s="119"/>
      <c r="F103" s="119"/>
      <c r="G103" s="119"/>
      <c r="H103" s="119"/>
      <c r="I103" s="119"/>
      <c r="J103" s="120">
        <f>J156</f>
        <v>4661.43</v>
      </c>
      <c r="L103" s="117"/>
    </row>
    <row r="104" spans="1:31" s="9" customFormat="1" ht="24.95" customHeight="1">
      <c r="B104" s="113"/>
      <c r="D104" s="114" t="s">
        <v>313</v>
      </c>
      <c r="E104" s="115"/>
      <c r="F104" s="115"/>
      <c r="G104" s="115"/>
      <c r="H104" s="115"/>
      <c r="I104" s="115"/>
      <c r="J104" s="116">
        <f>J185</f>
        <v>92.85</v>
      </c>
      <c r="L104" s="113"/>
    </row>
    <row r="105" spans="1:31" s="2" customFormat="1" ht="21.75" customHeight="1">
      <c r="A105" s="26"/>
      <c r="B105" s="27"/>
      <c r="C105" s="26"/>
      <c r="D105" s="26"/>
      <c r="E105" s="26"/>
      <c r="F105" s="26"/>
      <c r="G105" s="26"/>
      <c r="H105" s="26"/>
      <c r="I105" s="26"/>
      <c r="J105" s="26"/>
      <c r="K105" s="26"/>
      <c r="L105" s="39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</row>
    <row r="106" spans="1:31" s="2" customFormat="1" ht="6.95" customHeight="1">
      <c r="A106" s="26"/>
      <c r="B106" s="44"/>
      <c r="C106" s="45"/>
      <c r="D106" s="45"/>
      <c r="E106" s="45"/>
      <c r="F106" s="45"/>
      <c r="G106" s="45"/>
      <c r="H106" s="45"/>
      <c r="I106" s="45"/>
      <c r="J106" s="45"/>
      <c r="K106" s="45"/>
      <c r="L106" s="39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</row>
    <row r="110" spans="1:31" s="2" customFormat="1" ht="6.95" customHeight="1">
      <c r="A110" s="26"/>
      <c r="B110" s="46"/>
      <c r="C110" s="47"/>
      <c r="D110" s="47"/>
      <c r="E110" s="47"/>
      <c r="F110" s="47"/>
      <c r="G110" s="47"/>
      <c r="H110" s="47"/>
      <c r="I110" s="47"/>
      <c r="J110" s="47"/>
      <c r="K110" s="47"/>
      <c r="L110" s="39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</row>
    <row r="111" spans="1:31" s="2" customFormat="1" ht="24.95" customHeight="1">
      <c r="A111" s="26"/>
      <c r="B111" s="27"/>
      <c r="C111" s="18" t="s">
        <v>104</v>
      </c>
      <c r="D111" s="26"/>
      <c r="E111" s="26"/>
      <c r="F111" s="26"/>
      <c r="G111" s="26"/>
      <c r="H111" s="26"/>
      <c r="I111" s="26"/>
      <c r="J111" s="26"/>
      <c r="K111" s="26"/>
      <c r="L111" s="39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</row>
    <row r="112" spans="1:31" s="2" customFormat="1" ht="6.95" customHeight="1">
      <c r="A112" s="26"/>
      <c r="B112" s="27"/>
      <c r="C112" s="26"/>
      <c r="D112" s="26"/>
      <c r="E112" s="26"/>
      <c r="F112" s="26"/>
      <c r="G112" s="26"/>
      <c r="H112" s="26"/>
      <c r="I112" s="26"/>
      <c r="J112" s="26"/>
      <c r="K112" s="26"/>
      <c r="L112" s="39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</row>
    <row r="113" spans="1:65" s="2" customFormat="1" ht="12" customHeight="1">
      <c r="A113" s="26"/>
      <c r="B113" s="27"/>
      <c r="C113" s="23" t="s">
        <v>13</v>
      </c>
      <c r="D113" s="26"/>
      <c r="E113" s="26"/>
      <c r="F113" s="26"/>
      <c r="G113" s="26"/>
      <c r="H113" s="26"/>
      <c r="I113" s="26"/>
      <c r="J113" s="26"/>
      <c r="K113" s="26"/>
      <c r="L113" s="39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</row>
    <row r="114" spans="1:65" s="2" customFormat="1" ht="26.25" customHeight="1">
      <c r="A114" s="26"/>
      <c r="B114" s="27"/>
      <c r="C114" s="26"/>
      <c r="D114" s="26"/>
      <c r="E114" s="209" t="str">
        <f>E7</f>
        <v xml:space="preserve">Kópia - 20240118 - Stavebné úpravy priestorov kultúrneho domu </v>
      </c>
      <c r="F114" s="210"/>
      <c r="G114" s="210"/>
      <c r="H114" s="210"/>
      <c r="I114" s="26"/>
      <c r="J114" s="26"/>
      <c r="K114" s="26"/>
      <c r="L114" s="39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</row>
    <row r="115" spans="1:65" s="2" customFormat="1" ht="12" customHeight="1">
      <c r="A115" s="26"/>
      <c r="B115" s="27"/>
      <c r="C115" s="23" t="s">
        <v>89</v>
      </c>
      <c r="D115" s="26"/>
      <c r="E115" s="26"/>
      <c r="F115" s="26"/>
      <c r="G115" s="26"/>
      <c r="H115" s="26"/>
      <c r="I115" s="26"/>
      <c r="J115" s="26"/>
      <c r="K115" s="26"/>
      <c r="L115" s="39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</row>
    <row r="116" spans="1:65" s="2" customFormat="1" ht="16.5" customHeight="1">
      <c r="A116" s="26"/>
      <c r="B116" s="27"/>
      <c r="C116" s="26"/>
      <c r="D116" s="26"/>
      <c r="E116" s="172" t="str">
        <f>E9</f>
        <v>4 - Zdravotechnika</v>
      </c>
      <c r="F116" s="211"/>
      <c r="G116" s="211"/>
      <c r="H116" s="211"/>
      <c r="I116" s="26"/>
      <c r="J116" s="26"/>
      <c r="K116" s="26"/>
      <c r="L116" s="39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</row>
    <row r="117" spans="1:65" s="2" customFormat="1" ht="6.95" customHeight="1">
      <c r="A117" s="26"/>
      <c r="B117" s="27"/>
      <c r="C117" s="26"/>
      <c r="D117" s="26"/>
      <c r="E117" s="26"/>
      <c r="F117" s="26"/>
      <c r="G117" s="26"/>
      <c r="H117" s="26"/>
      <c r="I117" s="26"/>
      <c r="J117" s="26"/>
      <c r="K117" s="26"/>
      <c r="L117" s="39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</row>
    <row r="118" spans="1:65" s="2" customFormat="1" ht="12" customHeight="1">
      <c r="A118" s="26"/>
      <c r="B118" s="27"/>
      <c r="C118" s="23" t="s">
        <v>16</v>
      </c>
      <c r="D118" s="26"/>
      <c r="E118" s="26"/>
      <c r="F118" s="21" t="str">
        <f>F12</f>
        <v xml:space="preserve"> </v>
      </c>
      <c r="G118" s="26"/>
      <c r="H118" s="26"/>
      <c r="I118" s="23" t="s">
        <v>18</v>
      </c>
      <c r="J118" s="52">
        <f>IF(J12="","",J12)</f>
        <v>45646</v>
      </c>
      <c r="K118" s="26"/>
      <c r="L118" s="39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</row>
    <row r="119" spans="1:65" s="2" customFormat="1" ht="6.95" customHeight="1">
      <c r="A119" s="26"/>
      <c r="B119" s="27"/>
      <c r="C119" s="26"/>
      <c r="D119" s="26"/>
      <c r="E119" s="26"/>
      <c r="F119" s="26"/>
      <c r="G119" s="26"/>
      <c r="H119" s="26"/>
      <c r="I119" s="26"/>
      <c r="J119" s="26"/>
      <c r="K119" s="26"/>
      <c r="L119" s="39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</row>
    <row r="120" spans="1:65" s="2" customFormat="1" ht="15.2" customHeight="1">
      <c r="A120" s="26"/>
      <c r="B120" s="27"/>
      <c r="C120" s="23" t="s">
        <v>19</v>
      </c>
      <c r="D120" s="26"/>
      <c r="E120" s="26"/>
      <c r="F120" s="21" t="str">
        <f>E15</f>
        <v xml:space="preserve"> </v>
      </c>
      <c r="G120" s="26"/>
      <c r="H120" s="26"/>
      <c r="I120" s="23" t="s">
        <v>26</v>
      </c>
      <c r="J120" s="24" t="str">
        <f>E21</f>
        <v xml:space="preserve"> </v>
      </c>
      <c r="K120" s="26"/>
      <c r="L120" s="39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</row>
    <row r="121" spans="1:65" s="2" customFormat="1" ht="15.2" customHeight="1">
      <c r="A121" s="26"/>
      <c r="B121" s="27"/>
      <c r="C121" s="23" t="s">
        <v>22</v>
      </c>
      <c r="D121" s="26"/>
      <c r="E121" s="26"/>
      <c r="F121" s="21" t="str">
        <f>IF(E18="","",E18)</f>
        <v xml:space="preserve">BETA FOUR s.r.o. </v>
      </c>
      <c r="G121" s="26"/>
      <c r="H121" s="26"/>
      <c r="I121" s="23" t="s">
        <v>28</v>
      </c>
      <c r="J121" s="24" t="str">
        <f>E24</f>
        <v>Peter Lesák</v>
      </c>
      <c r="K121" s="26"/>
      <c r="L121" s="39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</row>
    <row r="122" spans="1:65" s="2" customFormat="1" ht="10.35" customHeight="1">
      <c r="A122" s="26"/>
      <c r="B122" s="27"/>
      <c r="C122" s="26"/>
      <c r="D122" s="26"/>
      <c r="E122" s="26"/>
      <c r="F122" s="26"/>
      <c r="G122" s="26"/>
      <c r="H122" s="26"/>
      <c r="I122" s="26"/>
      <c r="J122" s="26"/>
      <c r="K122" s="26"/>
      <c r="L122" s="39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</row>
    <row r="123" spans="1:65" s="11" customFormat="1" ht="29.25" customHeight="1">
      <c r="A123" s="121"/>
      <c r="B123" s="122"/>
      <c r="C123" s="123" t="s">
        <v>105</v>
      </c>
      <c r="D123" s="124" t="s">
        <v>56</v>
      </c>
      <c r="E123" s="124" t="s">
        <v>52</v>
      </c>
      <c r="F123" s="124" t="s">
        <v>53</v>
      </c>
      <c r="G123" s="124" t="s">
        <v>106</v>
      </c>
      <c r="H123" s="124" t="s">
        <v>107</v>
      </c>
      <c r="I123" s="124" t="s">
        <v>108</v>
      </c>
      <c r="J123" s="125" t="s">
        <v>93</v>
      </c>
      <c r="K123" s="126" t="s">
        <v>109</v>
      </c>
      <c r="L123" s="127"/>
      <c r="M123" s="59" t="s">
        <v>1</v>
      </c>
      <c r="N123" s="60" t="s">
        <v>35</v>
      </c>
      <c r="O123" s="60" t="s">
        <v>110</v>
      </c>
      <c r="P123" s="60" t="s">
        <v>111</v>
      </c>
      <c r="Q123" s="60" t="s">
        <v>112</v>
      </c>
      <c r="R123" s="60" t="s">
        <v>113</v>
      </c>
      <c r="S123" s="60" t="s">
        <v>114</v>
      </c>
      <c r="T123" s="61" t="s">
        <v>115</v>
      </c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</row>
    <row r="124" spans="1:65" s="2" customFormat="1" ht="22.9" customHeight="1">
      <c r="A124" s="26"/>
      <c r="B124" s="27"/>
      <c r="C124" s="66" t="s">
        <v>94</v>
      </c>
      <c r="D124" s="26"/>
      <c r="E124" s="26"/>
      <c r="F124" s="26"/>
      <c r="G124" s="26"/>
      <c r="H124" s="26"/>
      <c r="I124" s="26"/>
      <c r="J124" s="128">
        <f>BK124</f>
        <v>5991.9000000000005</v>
      </c>
      <c r="K124" s="26"/>
      <c r="L124" s="27"/>
      <c r="M124" s="62"/>
      <c r="N124" s="53"/>
      <c r="O124" s="63"/>
      <c r="P124" s="129">
        <f>P125+P132+P185</f>
        <v>4.0741700000000005</v>
      </c>
      <c r="Q124" s="63"/>
      <c r="R124" s="129">
        <f>R125+R132+R185</f>
        <v>1.5200000000000001E-3</v>
      </c>
      <c r="S124" s="63"/>
      <c r="T124" s="130">
        <f>T125+T132+T185</f>
        <v>0</v>
      </c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T124" s="14" t="s">
        <v>70</v>
      </c>
      <c r="AU124" s="14" t="s">
        <v>95</v>
      </c>
      <c r="BK124" s="131">
        <f>BK125+BK132+BK185</f>
        <v>5991.9000000000005</v>
      </c>
    </row>
    <row r="125" spans="1:65" s="12" customFormat="1" ht="25.9" customHeight="1">
      <c r="B125" s="132"/>
      <c r="D125" s="133" t="s">
        <v>70</v>
      </c>
      <c r="E125" s="134" t="s">
        <v>116</v>
      </c>
      <c r="F125" s="134" t="s">
        <v>117</v>
      </c>
      <c r="J125" s="135">
        <f>BK125</f>
        <v>222.82999999999998</v>
      </c>
      <c r="L125" s="132"/>
      <c r="M125" s="136"/>
      <c r="N125" s="137"/>
      <c r="O125" s="137"/>
      <c r="P125" s="138">
        <f>P126</f>
        <v>0</v>
      </c>
      <c r="Q125" s="137"/>
      <c r="R125" s="138">
        <f>R126</f>
        <v>0</v>
      </c>
      <c r="S125" s="137"/>
      <c r="T125" s="139">
        <f>T126</f>
        <v>0</v>
      </c>
      <c r="AR125" s="133" t="s">
        <v>12</v>
      </c>
      <c r="AT125" s="140" t="s">
        <v>70</v>
      </c>
      <c r="AU125" s="140" t="s">
        <v>71</v>
      </c>
      <c r="AY125" s="133" t="s">
        <v>118</v>
      </c>
      <c r="BK125" s="141">
        <f>BK126</f>
        <v>222.82999999999998</v>
      </c>
    </row>
    <row r="126" spans="1:65" s="12" customFormat="1" ht="22.9" customHeight="1">
      <c r="B126" s="132"/>
      <c r="D126" s="133" t="s">
        <v>70</v>
      </c>
      <c r="E126" s="142" t="s">
        <v>157</v>
      </c>
      <c r="F126" s="142" t="s">
        <v>210</v>
      </c>
      <c r="J126" s="143">
        <f>BK126</f>
        <v>222.82999999999998</v>
      </c>
      <c r="L126" s="132"/>
      <c r="M126" s="136"/>
      <c r="N126" s="137"/>
      <c r="O126" s="137"/>
      <c r="P126" s="138">
        <f>SUM(P127:P131)</f>
        <v>0</v>
      </c>
      <c r="Q126" s="137"/>
      <c r="R126" s="138">
        <f>SUM(R127:R131)</f>
        <v>0</v>
      </c>
      <c r="S126" s="137"/>
      <c r="T126" s="139">
        <f>SUM(T127:T131)</f>
        <v>0</v>
      </c>
      <c r="AR126" s="133" t="s">
        <v>12</v>
      </c>
      <c r="AT126" s="140" t="s">
        <v>70</v>
      </c>
      <c r="AU126" s="140" t="s">
        <v>12</v>
      </c>
      <c r="AY126" s="133" t="s">
        <v>118</v>
      </c>
      <c r="BK126" s="141">
        <f>SUM(BK127:BK131)</f>
        <v>222.82999999999998</v>
      </c>
    </row>
    <row r="127" spans="1:65" s="2" customFormat="1" ht="37.9" customHeight="1">
      <c r="A127" s="26"/>
      <c r="B127" s="144"/>
      <c r="C127" s="145" t="s">
        <v>12</v>
      </c>
      <c r="D127" s="145" t="s">
        <v>121</v>
      </c>
      <c r="E127" s="146" t="s">
        <v>314</v>
      </c>
      <c r="F127" s="147" t="s">
        <v>315</v>
      </c>
      <c r="G127" s="148" t="s">
        <v>155</v>
      </c>
      <c r="H127" s="149">
        <v>16</v>
      </c>
      <c r="I127" s="150">
        <v>9.31</v>
      </c>
      <c r="J127" s="150">
        <f>ROUND(I127*H127,2)</f>
        <v>148.96</v>
      </c>
      <c r="K127" s="151"/>
      <c r="L127" s="27"/>
      <c r="M127" s="152" t="s">
        <v>1</v>
      </c>
      <c r="N127" s="153" t="s">
        <v>37</v>
      </c>
      <c r="O127" s="154">
        <v>0</v>
      </c>
      <c r="P127" s="154">
        <f>O127*H127</f>
        <v>0</v>
      </c>
      <c r="Q127" s="154">
        <v>0</v>
      </c>
      <c r="R127" s="154">
        <f>Q127*H127</f>
        <v>0</v>
      </c>
      <c r="S127" s="154">
        <v>0</v>
      </c>
      <c r="T127" s="155">
        <f>S127*H127</f>
        <v>0</v>
      </c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R127" s="156" t="s">
        <v>85</v>
      </c>
      <c r="AT127" s="156" t="s">
        <v>121</v>
      </c>
      <c r="AU127" s="156" t="s">
        <v>79</v>
      </c>
      <c r="AY127" s="14" t="s">
        <v>118</v>
      </c>
      <c r="BE127" s="157">
        <f>IF(N127="základná",J127,0)</f>
        <v>0</v>
      </c>
      <c r="BF127" s="157">
        <f>IF(N127="znížená",J127,0)</f>
        <v>148.96</v>
      </c>
      <c r="BG127" s="157">
        <f>IF(N127="zákl. prenesená",J127,0)</f>
        <v>0</v>
      </c>
      <c r="BH127" s="157">
        <f>IF(N127="zníž. prenesená",J127,0)</f>
        <v>0</v>
      </c>
      <c r="BI127" s="157">
        <f>IF(N127="nulová",J127,0)</f>
        <v>0</v>
      </c>
      <c r="BJ127" s="14" t="s">
        <v>79</v>
      </c>
      <c r="BK127" s="157">
        <f>ROUND(I127*H127,2)</f>
        <v>148.96</v>
      </c>
      <c r="BL127" s="14" t="s">
        <v>85</v>
      </c>
      <c r="BM127" s="156" t="s">
        <v>79</v>
      </c>
    </row>
    <row r="128" spans="1:65" s="2" customFormat="1" ht="21.75" customHeight="1">
      <c r="A128" s="26"/>
      <c r="B128" s="144"/>
      <c r="C128" s="145" t="s">
        <v>79</v>
      </c>
      <c r="D128" s="145" t="s">
        <v>121</v>
      </c>
      <c r="E128" s="146" t="s">
        <v>248</v>
      </c>
      <c r="F128" s="147" t="s">
        <v>249</v>
      </c>
      <c r="G128" s="148" t="s">
        <v>147</v>
      </c>
      <c r="H128" s="149">
        <v>0.752</v>
      </c>
      <c r="I128" s="150">
        <v>16.68</v>
      </c>
      <c r="J128" s="150">
        <f>ROUND(I128*H128,2)</f>
        <v>12.54</v>
      </c>
      <c r="K128" s="151"/>
      <c r="L128" s="27"/>
      <c r="M128" s="152" t="s">
        <v>1</v>
      </c>
      <c r="N128" s="153" t="s">
        <v>37</v>
      </c>
      <c r="O128" s="154">
        <v>0</v>
      </c>
      <c r="P128" s="154">
        <f>O128*H128</f>
        <v>0</v>
      </c>
      <c r="Q128" s="154">
        <v>0</v>
      </c>
      <c r="R128" s="154">
        <f>Q128*H128</f>
        <v>0</v>
      </c>
      <c r="S128" s="154">
        <v>0</v>
      </c>
      <c r="T128" s="155">
        <f>S128*H128</f>
        <v>0</v>
      </c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R128" s="156" t="s">
        <v>85</v>
      </c>
      <c r="AT128" s="156" t="s">
        <v>121</v>
      </c>
      <c r="AU128" s="156" t="s">
        <v>79</v>
      </c>
      <c r="AY128" s="14" t="s">
        <v>118</v>
      </c>
      <c r="BE128" s="157">
        <f>IF(N128="základná",J128,0)</f>
        <v>0</v>
      </c>
      <c r="BF128" s="157">
        <f>IF(N128="znížená",J128,0)</f>
        <v>12.54</v>
      </c>
      <c r="BG128" s="157">
        <f>IF(N128="zákl. prenesená",J128,0)</f>
        <v>0</v>
      </c>
      <c r="BH128" s="157">
        <f>IF(N128="zníž. prenesená",J128,0)</f>
        <v>0</v>
      </c>
      <c r="BI128" s="157">
        <f>IF(N128="nulová",J128,0)</f>
        <v>0</v>
      </c>
      <c r="BJ128" s="14" t="s">
        <v>79</v>
      </c>
      <c r="BK128" s="157">
        <f>ROUND(I128*H128,2)</f>
        <v>12.54</v>
      </c>
      <c r="BL128" s="14" t="s">
        <v>85</v>
      </c>
      <c r="BM128" s="156" t="s">
        <v>85</v>
      </c>
    </row>
    <row r="129" spans="1:65" s="2" customFormat="1" ht="24.2" customHeight="1">
      <c r="A129" s="26"/>
      <c r="B129" s="144"/>
      <c r="C129" s="145" t="s">
        <v>82</v>
      </c>
      <c r="D129" s="145" t="s">
        <v>121</v>
      </c>
      <c r="E129" s="146" t="s">
        <v>251</v>
      </c>
      <c r="F129" s="147" t="s">
        <v>252</v>
      </c>
      <c r="G129" s="148" t="s">
        <v>147</v>
      </c>
      <c r="H129" s="149">
        <v>0.752</v>
      </c>
      <c r="I129" s="150">
        <v>0.5</v>
      </c>
      <c r="J129" s="150">
        <f>ROUND(I129*H129,2)</f>
        <v>0.38</v>
      </c>
      <c r="K129" s="151"/>
      <c r="L129" s="27"/>
      <c r="M129" s="152" t="s">
        <v>1</v>
      </c>
      <c r="N129" s="153" t="s">
        <v>37</v>
      </c>
      <c r="O129" s="154">
        <v>0</v>
      </c>
      <c r="P129" s="154">
        <f>O129*H129</f>
        <v>0</v>
      </c>
      <c r="Q129" s="154">
        <v>0</v>
      </c>
      <c r="R129" s="154">
        <f>Q129*H129</f>
        <v>0</v>
      </c>
      <c r="S129" s="154">
        <v>0</v>
      </c>
      <c r="T129" s="155">
        <f>S129*H129</f>
        <v>0</v>
      </c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R129" s="156" t="s">
        <v>85</v>
      </c>
      <c r="AT129" s="156" t="s">
        <v>121</v>
      </c>
      <c r="AU129" s="156" t="s">
        <v>79</v>
      </c>
      <c r="AY129" s="14" t="s">
        <v>118</v>
      </c>
      <c r="BE129" s="157">
        <f>IF(N129="základná",J129,0)</f>
        <v>0</v>
      </c>
      <c r="BF129" s="157">
        <f>IF(N129="znížená",J129,0)</f>
        <v>0.38</v>
      </c>
      <c r="BG129" s="157">
        <f>IF(N129="zákl. prenesená",J129,0)</f>
        <v>0</v>
      </c>
      <c r="BH129" s="157">
        <f>IF(N129="zníž. prenesená",J129,0)</f>
        <v>0</v>
      </c>
      <c r="BI129" s="157">
        <f>IF(N129="nulová",J129,0)</f>
        <v>0</v>
      </c>
      <c r="BJ129" s="14" t="s">
        <v>79</v>
      </c>
      <c r="BK129" s="157">
        <f>ROUND(I129*H129,2)</f>
        <v>0.38</v>
      </c>
      <c r="BL129" s="14" t="s">
        <v>85</v>
      </c>
      <c r="BM129" s="156" t="s">
        <v>119</v>
      </c>
    </row>
    <row r="130" spans="1:65" s="2" customFormat="1" ht="24.2" customHeight="1">
      <c r="A130" s="26"/>
      <c r="B130" s="144"/>
      <c r="C130" s="145" t="s">
        <v>85</v>
      </c>
      <c r="D130" s="145" t="s">
        <v>121</v>
      </c>
      <c r="E130" s="146" t="s">
        <v>254</v>
      </c>
      <c r="F130" s="147" t="s">
        <v>255</v>
      </c>
      <c r="G130" s="148" t="s">
        <v>147</v>
      </c>
      <c r="H130" s="149">
        <v>0.752</v>
      </c>
      <c r="I130" s="150">
        <v>14.05</v>
      </c>
      <c r="J130" s="150">
        <f>ROUND(I130*H130,2)</f>
        <v>10.57</v>
      </c>
      <c r="K130" s="151"/>
      <c r="L130" s="27"/>
      <c r="M130" s="152" t="s">
        <v>1</v>
      </c>
      <c r="N130" s="153" t="s">
        <v>37</v>
      </c>
      <c r="O130" s="154">
        <v>0</v>
      </c>
      <c r="P130" s="154">
        <f>O130*H130</f>
        <v>0</v>
      </c>
      <c r="Q130" s="154">
        <v>0</v>
      </c>
      <c r="R130" s="154">
        <f>Q130*H130</f>
        <v>0</v>
      </c>
      <c r="S130" s="154">
        <v>0</v>
      </c>
      <c r="T130" s="155">
        <f>S130*H130</f>
        <v>0</v>
      </c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R130" s="156" t="s">
        <v>85</v>
      </c>
      <c r="AT130" s="156" t="s">
        <v>121</v>
      </c>
      <c r="AU130" s="156" t="s">
        <v>79</v>
      </c>
      <c r="AY130" s="14" t="s">
        <v>118</v>
      </c>
      <c r="BE130" s="157">
        <f>IF(N130="základná",J130,0)</f>
        <v>0</v>
      </c>
      <c r="BF130" s="157">
        <f>IF(N130="znížená",J130,0)</f>
        <v>10.57</v>
      </c>
      <c r="BG130" s="157">
        <f>IF(N130="zákl. prenesená",J130,0)</f>
        <v>0</v>
      </c>
      <c r="BH130" s="157">
        <f>IF(N130="zníž. prenesená",J130,0)</f>
        <v>0</v>
      </c>
      <c r="BI130" s="157">
        <f>IF(N130="nulová",J130,0)</f>
        <v>0</v>
      </c>
      <c r="BJ130" s="14" t="s">
        <v>79</v>
      </c>
      <c r="BK130" s="157">
        <f>ROUND(I130*H130,2)</f>
        <v>10.57</v>
      </c>
      <c r="BL130" s="14" t="s">
        <v>85</v>
      </c>
      <c r="BM130" s="156" t="s">
        <v>129</v>
      </c>
    </row>
    <row r="131" spans="1:65" s="2" customFormat="1" ht="24.2" customHeight="1">
      <c r="A131" s="26"/>
      <c r="B131" s="144"/>
      <c r="C131" s="145" t="s">
        <v>135</v>
      </c>
      <c r="D131" s="145" t="s">
        <v>121</v>
      </c>
      <c r="E131" s="146" t="s">
        <v>263</v>
      </c>
      <c r="F131" s="147" t="s">
        <v>316</v>
      </c>
      <c r="G131" s="148" t="s">
        <v>147</v>
      </c>
      <c r="H131" s="149">
        <v>0.752</v>
      </c>
      <c r="I131" s="150">
        <v>67</v>
      </c>
      <c r="J131" s="150">
        <f>ROUND(I131*H131,2)</f>
        <v>50.38</v>
      </c>
      <c r="K131" s="151"/>
      <c r="L131" s="27"/>
      <c r="M131" s="152" t="s">
        <v>1</v>
      </c>
      <c r="N131" s="153" t="s">
        <v>37</v>
      </c>
      <c r="O131" s="154">
        <v>0</v>
      </c>
      <c r="P131" s="154">
        <f>O131*H131</f>
        <v>0</v>
      </c>
      <c r="Q131" s="154">
        <v>0</v>
      </c>
      <c r="R131" s="154">
        <f>Q131*H131</f>
        <v>0</v>
      </c>
      <c r="S131" s="154">
        <v>0</v>
      </c>
      <c r="T131" s="155">
        <f>S131*H131</f>
        <v>0</v>
      </c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R131" s="156" t="s">
        <v>85</v>
      </c>
      <c r="AT131" s="156" t="s">
        <v>121</v>
      </c>
      <c r="AU131" s="156" t="s">
        <v>79</v>
      </c>
      <c r="AY131" s="14" t="s">
        <v>118</v>
      </c>
      <c r="BE131" s="157">
        <f>IF(N131="základná",J131,0)</f>
        <v>0</v>
      </c>
      <c r="BF131" s="157">
        <f>IF(N131="znížená",J131,0)</f>
        <v>50.38</v>
      </c>
      <c r="BG131" s="157">
        <f>IF(N131="zákl. prenesená",J131,0)</f>
        <v>0</v>
      </c>
      <c r="BH131" s="157">
        <f>IF(N131="zníž. prenesená",J131,0)</f>
        <v>0</v>
      </c>
      <c r="BI131" s="157">
        <f>IF(N131="nulová",J131,0)</f>
        <v>0</v>
      </c>
      <c r="BJ131" s="14" t="s">
        <v>79</v>
      </c>
      <c r="BK131" s="157">
        <f>ROUND(I131*H131,2)</f>
        <v>50.38</v>
      </c>
      <c r="BL131" s="14" t="s">
        <v>85</v>
      </c>
      <c r="BM131" s="156" t="s">
        <v>138</v>
      </c>
    </row>
    <row r="132" spans="1:65" s="12" customFormat="1" ht="25.9" customHeight="1">
      <c r="B132" s="132"/>
      <c r="D132" s="133" t="s">
        <v>70</v>
      </c>
      <c r="E132" s="134" t="s">
        <v>149</v>
      </c>
      <c r="F132" s="134" t="s">
        <v>150</v>
      </c>
      <c r="J132" s="135">
        <f>BK132</f>
        <v>5676.22</v>
      </c>
      <c r="L132" s="132"/>
      <c r="M132" s="136"/>
      <c r="N132" s="137"/>
      <c r="O132" s="137"/>
      <c r="P132" s="138">
        <f>P133+P137+P146+P156</f>
        <v>4.0741700000000005</v>
      </c>
      <c r="Q132" s="137"/>
      <c r="R132" s="138">
        <f>R133+R137+R146+R156</f>
        <v>1.5200000000000001E-3</v>
      </c>
      <c r="S132" s="137"/>
      <c r="T132" s="139">
        <f>T133+T137+T146+T156</f>
        <v>0</v>
      </c>
      <c r="AR132" s="133" t="s">
        <v>79</v>
      </c>
      <c r="AT132" s="140" t="s">
        <v>70</v>
      </c>
      <c r="AU132" s="140" t="s">
        <v>71</v>
      </c>
      <c r="AY132" s="133" t="s">
        <v>118</v>
      </c>
      <c r="BK132" s="141">
        <f>BK133+BK137+BK146+BK156</f>
        <v>5676.22</v>
      </c>
    </row>
    <row r="133" spans="1:65" s="12" customFormat="1" ht="22.9" customHeight="1">
      <c r="B133" s="132"/>
      <c r="D133" s="133" t="s">
        <v>70</v>
      </c>
      <c r="E133" s="142" t="s">
        <v>317</v>
      </c>
      <c r="F133" s="142" t="s">
        <v>318</v>
      </c>
      <c r="J133" s="143">
        <f>BK133</f>
        <v>88.6</v>
      </c>
      <c r="L133" s="132"/>
      <c r="M133" s="136"/>
      <c r="N133" s="137"/>
      <c r="O133" s="137"/>
      <c r="P133" s="138">
        <f>SUM(P134:P136)</f>
        <v>0</v>
      </c>
      <c r="Q133" s="137"/>
      <c r="R133" s="138">
        <f>SUM(R134:R136)</f>
        <v>0</v>
      </c>
      <c r="S133" s="137"/>
      <c r="T133" s="139">
        <f>SUM(T134:T136)</f>
        <v>0</v>
      </c>
      <c r="AR133" s="133" t="s">
        <v>79</v>
      </c>
      <c r="AT133" s="140" t="s">
        <v>70</v>
      </c>
      <c r="AU133" s="140" t="s">
        <v>12</v>
      </c>
      <c r="AY133" s="133" t="s">
        <v>118</v>
      </c>
      <c r="BK133" s="141">
        <f>SUM(BK134:BK136)</f>
        <v>88.6</v>
      </c>
    </row>
    <row r="134" spans="1:65" s="2" customFormat="1" ht="16.5" customHeight="1">
      <c r="A134" s="26"/>
      <c r="B134" s="144"/>
      <c r="C134" s="145" t="s">
        <v>119</v>
      </c>
      <c r="D134" s="145" t="s">
        <v>121</v>
      </c>
      <c r="E134" s="146" t="s">
        <v>319</v>
      </c>
      <c r="F134" s="147" t="s">
        <v>320</v>
      </c>
      <c r="G134" s="148" t="s">
        <v>155</v>
      </c>
      <c r="H134" s="149">
        <v>20</v>
      </c>
      <c r="I134" s="150">
        <v>3.4</v>
      </c>
      <c r="J134" s="150">
        <f>ROUND(I134*H134,2)</f>
        <v>68</v>
      </c>
      <c r="K134" s="151"/>
      <c r="L134" s="27"/>
      <c r="M134" s="152" t="s">
        <v>1</v>
      </c>
      <c r="N134" s="153" t="s">
        <v>37</v>
      </c>
      <c r="O134" s="154">
        <v>0</v>
      </c>
      <c r="P134" s="154">
        <f>O134*H134</f>
        <v>0</v>
      </c>
      <c r="Q134" s="154">
        <v>0</v>
      </c>
      <c r="R134" s="154">
        <f>Q134*H134</f>
        <v>0</v>
      </c>
      <c r="S134" s="154">
        <v>0</v>
      </c>
      <c r="T134" s="155">
        <f>S134*H134</f>
        <v>0</v>
      </c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R134" s="156" t="s">
        <v>156</v>
      </c>
      <c r="AT134" s="156" t="s">
        <v>121</v>
      </c>
      <c r="AU134" s="156" t="s">
        <v>79</v>
      </c>
      <c r="AY134" s="14" t="s">
        <v>118</v>
      </c>
      <c r="BE134" s="157">
        <f>IF(N134="základná",J134,0)</f>
        <v>0</v>
      </c>
      <c r="BF134" s="157">
        <f>IF(N134="znížená",J134,0)</f>
        <v>68</v>
      </c>
      <c r="BG134" s="157">
        <f>IF(N134="zákl. prenesená",J134,0)</f>
        <v>0</v>
      </c>
      <c r="BH134" s="157">
        <f>IF(N134="zníž. prenesená",J134,0)</f>
        <v>0</v>
      </c>
      <c r="BI134" s="157">
        <f>IF(N134="nulová",J134,0)</f>
        <v>0</v>
      </c>
      <c r="BJ134" s="14" t="s">
        <v>79</v>
      </c>
      <c r="BK134" s="157">
        <f>ROUND(I134*H134,2)</f>
        <v>68</v>
      </c>
      <c r="BL134" s="14" t="s">
        <v>156</v>
      </c>
      <c r="BM134" s="156" t="s">
        <v>141</v>
      </c>
    </row>
    <row r="135" spans="1:65" s="2" customFormat="1" ht="24.2" customHeight="1">
      <c r="A135" s="26"/>
      <c r="B135" s="144"/>
      <c r="C135" s="158" t="s">
        <v>205</v>
      </c>
      <c r="D135" s="158" t="s">
        <v>125</v>
      </c>
      <c r="E135" s="159" t="s">
        <v>321</v>
      </c>
      <c r="F135" s="160" t="s">
        <v>322</v>
      </c>
      <c r="G135" s="161" t="s">
        <v>155</v>
      </c>
      <c r="H135" s="162">
        <v>20</v>
      </c>
      <c r="I135" s="163">
        <v>1.03</v>
      </c>
      <c r="J135" s="163">
        <f>ROUND(I135*H135,2)</f>
        <v>20.6</v>
      </c>
      <c r="K135" s="164"/>
      <c r="L135" s="165"/>
      <c r="M135" s="166" t="s">
        <v>1</v>
      </c>
      <c r="N135" s="167" t="s">
        <v>37</v>
      </c>
      <c r="O135" s="154">
        <v>0</v>
      </c>
      <c r="P135" s="154">
        <f>O135*H135</f>
        <v>0</v>
      </c>
      <c r="Q135" s="154">
        <v>0</v>
      </c>
      <c r="R135" s="154">
        <f>Q135*H135</f>
        <v>0</v>
      </c>
      <c r="S135" s="154">
        <v>0</v>
      </c>
      <c r="T135" s="155">
        <f>S135*H135</f>
        <v>0</v>
      </c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R135" s="156" t="s">
        <v>163</v>
      </c>
      <c r="AT135" s="156" t="s">
        <v>125</v>
      </c>
      <c r="AU135" s="156" t="s">
        <v>79</v>
      </c>
      <c r="AY135" s="14" t="s">
        <v>118</v>
      </c>
      <c r="BE135" s="157">
        <f>IF(N135="základná",J135,0)</f>
        <v>0</v>
      </c>
      <c r="BF135" s="157">
        <f>IF(N135="znížená",J135,0)</f>
        <v>20.6</v>
      </c>
      <c r="BG135" s="157">
        <f>IF(N135="zákl. prenesená",J135,0)</f>
        <v>0</v>
      </c>
      <c r="BH135" s="157">
        <f>IF(N135="zníž. prenesená",J135,0)</f>
        <v>0</v>
      </c>
      <c r="BI135" s="157">
        <f>IF(N135="nulová",J135,0)</f>
        <v>0</v>
      </c>
      <c r="BJ135" s="14" t="s">
        <v>79</v>
      </c>
      <c r="BK135" s="157">
        <f>ROUND(I135*H135,2)</f>
        <v>20.6</v>
      </c>
      <c r="BL135" s="14" t="s">
        <v>156</v>
      </c>
      <c r="BM135" s="156" t="s">
        <v>148</v>
      </c>
    </row>
    <row r="136" spans="1:65" s="2" customFormat="1" ht="24.2" customHeight="1">
      <c r="A136" s="26"/>
      <c r="B136" s="144"/>
      <c r="C136" s="145" t="s">
        <v>129</v>
      </c>
      <c r="D136" s="145" t="s">
        <v>121</v>
      </c>
      <c r="E136" s="146" t="s">
        <v>323</v>
      </c>
      <c r="F136" s="147" t="s">
        <v>324</v>
      </c>
      <c r="G136" s="148" t="s">
        <v>325</v>
      </c>
      <c r="H136" s="149">
        <v>0</v>
      </c>
      <c r="I136" s="150">
        <v>1.3</v>
      </c>
      <c r="J136" s="150">
        <f>ROUND(I136*H136,2)</f>
        <v>0</v>
      </c>
      <c r="K136" s="151"/>
      <c r="L136" s="27"/>
      <c r="M136" s="152" t="s">
        <v>1</v>
      </c>
      <c r="N136" s="153" t="s">
        <v>37</v>
      </c>
      <c r="O136" s="154">
        <v>0</v>
      </c>
      <c r="P136" s="154">
        <f>O136*H136</f>
        <v>0</v>
      </c>
      <c r="Q136" s="154">
        <v>0</v>
      </c>
      <c r="R136" s="154">
        <f>Q136*H136</f>
        <v>0</v>
      </c>
      <c r="S136" s="154">
        <v>0</v>
      </c>
      <c r="T136" s="155">
        <f>S136*H136</f>
        <v>0</v>
      </c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R136" s="156" t="s">
        <v>156</v>
      </c>
      <c r="AT136" s="156" t="s">
        <v>121</v>
      </c>
      <c r="AU136" s="156" t="s">
        <v>79</v>
      </c>
      <c r="AY136" s="14" t="s">
        <v>118</v>
      </c>
      <c r="BE136" s="157">
        <f>IF(N136="základná",J136,0)</f>
        <v>0</v>
      </c>
      <c r="BF136" s="157">
        <f>IF(N136="znížená",J136,0)</f>
        <v>0</v>
      </c>
      <c r="BG136" s="157">
        <f>IF(N136="zákl. prenesená",J136,0)</f>
        <v>0</v>
      </c>
      <c r="BH136" s="157">
        <f>IF(N136="zníž. prenesená",J136,0)</f>
        <v>0</v>
      </c>
      <c r="BI136" s="157">
        <f>IF(N136="nulová",J136,0)</f>
        <v>0</v>
      </c>
      <c r="BJ136" s="14" t="s">
        <v>79</v>
      </c>
      <c r="BK136" s="157">
        <f>ROUND(I136*H136,2)</f>
        <v>0</v>
      </c>
      <c r="BL136" s="14" t="s">
        <v>156</v>
      </c>
      <c r="BM136" s="156" t="s">
        <v>156</v>
      </c>
    </row>
    <row r="137" spans="1:65" s="12" customFormat="1" ht="22.9" customHeight="1">
      <c r="B137" s="132"/>
      <c r="D137" s="133" t="s">
        <v>70</v>
      </c>
      <c r="E137" s="142" t="s">
        <v>326</v>
      </c>
      <c r="F137" s="142" t="s">
        <v>327</v>
      </c>
      <c r="J137" s="143">
        <f>BK137</f>
        <v>368.11</v>
      </c>
      <c r="L137" s="132"/>
      <c r="M137" s="136"/>
      <c r="N137" s="137"/>
      <c r="O137" s="137"/>
      <c r="P137" s="138">
        <f>SUM(P138:P145)</f>
        <v>0</v>
      </c>
      <c r="Q137" s="137"/>
      <c r="R137" s="138">
        <f>SUM(R138:R145)</f>
        <v>0</v>
      </c>
      <c r="S137" s="137"/>
      <c r="T137" s="139">
        <f>SUM(T138:T145)</f>
        <v>0</v>
      </c>
      <c r="AR137" s="133" t="s">
        <v>79</v>
      </c>
      <c r="AT137" s="140" t="s">
        <v>70</v>
      </c>
      <c r="AU137" s="140" t="s">
        <v>12</v>
      </c>
      <c r="AY137" s="133" t="s">
        <v>118</v>
      </c>
      <c r="BK137" s="141">
        <f>SUM(BK138:BK145)</f>
        <v>368.11</v>
      </c>
    </row>
    <row r="138" spans="1:65" s="2" customFormat="1" ht="24.2" customHeight="1">
      <c r="A138" s="26"/>
      <c r="B138" s="144"/>
      <c r="C138" s="145" t="s">
        <v>157</v>
      </c>
      <c r="D138" s="145" t="s">
        <v>121</v>
      </c>
      <c r="E138" s="146" t="s">
        <v>328</v>
      </c>
      <c r="F138" s="147" t="s">
        <v>329</v>
      </c>
      <c r="G138" s="148" t="s">
        <v>155</v>
      </c>
      <c r="H138" s="149">
        <v>5</v>
      </c>
      <c r="I138" s="150">
        <v>0.6</v>
      </c>
      <c r="J138" s="150">
        <f t="shared" ref="J138:J145" si="0">ROUND(I138*H138,2)</f>
        <v>3</v>
      </c>
      <c r="K138" s="151"/>
      <c r="L138" s="27"/>
      <c r="M138" s="152" t="s">
        <v>1</v>
      </c>
      <c r="N138" s="153" t="s">
        <v>37</v>
      </c>
      <c r="O138" s="154">
        <v>0</v>
      </c>
      <c r="P138" s="154">
        <f t="shared" ref="P138:P145" si="1">O138*H138</f>
        <v>0</v>
      </c>
      <c r="Q138" s="154">
        <v>0</v>
      </c>
      <c r="R138" s="154">
        <f t="shared" ref="R138:R145" si="2">Q138*H138</f>
        <v>0</v>
      </c>
      <c r="S138" s="154">
        <v>0</v>
      </c>
      <c r="T138" s="155">
        <f t="shared" ref="T138:T145" si="3">S138*H138</f>
        <v>0</v>
      </c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R138" s="156" t="s">
        <v>156</v>
      </c>
      <c r="AT138" s="156" t="s">
        <v>121</v>
      </c>
      <c r="AU138" s="156" t="s">
        <v>79</v>
      </c>
      <c r="AY138" s="14" t="s">
        <v>118</v>
      </c>
      <c r="BE138" s="157">
        <f t="shared" ref="BE138:BE145" si="4">IF(N138="základná",J138,0)</f>
        <v>0</v>
      </c>
      <c r="BF138" s="157">
        <f t="shared" ref="BF138:BF145" si="5">IF(N138="znížená",J138,0)</f>
        <v>3</v>
      </c>
      <c r="BG138" s="157">
        <f t="shared" ref="BG138:BG145" si="6">IF(N138="zákl. prenesená",J138,0)</f>
        <v>0</v>
      </c>
      <c r="BH138" s="157">
        <f t="shared" ref="BH138:BH145" si="7">IF(N138="zníž. prenesená",J138,0)</f>
        <v>0</v>
      </c>
      <c r="BI138" s="157">
        <f t="shared" ref="BI138:BI145" si="8">IF(N138="nulová",J138,0)</f>
        <v>0</v>
      </c>
      <c r="BJ138" s="14" t="s">
        <v>79</v>
      </c>
      <c r="BK138" s="157">
        <f t="shared" ref="BK138:BK145" si="9">ROUND(I138*H138,2)</f>
        <v>3</v>
      </c>
      <c r="BL138" s="14" t="s">
        <v>156</v>
      </c>
      <c r="BM138" s="156" t="s">
        <v>160</v>
      </c>
    </row>
    <row r="139" spans="1:65" s="2" customFormat="1" ht="33" customHeight="1">
      <c r="A139" s="26"/>
      <c r="B139" s="144"/>
      <c r="C139" s="145" t="s">
        <v>138</v>
      </c>
      <c r="D139" s="145" t="s">
        <v>121</v>
      </c>
      <c r="E139" s="146" t="s">
        <v>330</v>
      </c>
      <c r="F139" s="147" t="s">
        <v>331</v>
      </c>
      <c r="G139" s="148" t="s">
        <v>155</v>
      </c>
      <c r="H139" s="149">
        <v>2</v>
      </c>
      <c r="I139" s="150">
        <v>1.6</v>
      </c>
      <c r="J139" s="150">
        <f t="shared" si="0"/>
        <v>3.2</v>
      </c>
      <c r="K139" s="151"/>
      <c r="L139" s="27"/>
      <c r="M139" s="152" t="s">
        <v>1</v>
      </c>
      <c r="N139" s="153" t="s">
        <v>37</v>
      </c>
      <c r="O139" s="154">
        <v>0</v>
      </c>
      <c r="P139" s="154">
        <f t="shared" si="1"/>
        <v>0</v>
      </c>
      <c r="Q139" s="154">
        <v>0</v>
      </c>
      <c r="R139" s="154">
        <f t="shared" si="2"/>
        <v>0</v>
      </c>
      <c r="S139" s="154">
        <v>0</v>
      </c>
      <c r="T139" s="155">
        <f t="shared" si="3"/>
        <v>0</v>
      </c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R139" s="156" t="s">
        <v>156</v>
      </c>
      <c r="AT139" s="156" t="s">
        <v>121</v>
      </c>
      <c r="AU139" s="156" t="s">
        <v>79</v>
      </c>
      <c r="AY139" s="14" t="s">
        <v>118</v>
      </c>
      <c r="BE139" s="157">
        <f t="shared" si="4"/>
        <v>0</v>
      </c>
      <c r="BF139" s="157">
        <f t="shared" si="5"/>
        <v>3.2</v>
      </c>
      <c r="BG139" s="157">
        <f t="shared" si="6"/>
        <v>0</v>
      </c>
      <c r="BH139" s="157">
        <f t="shared" si="7"/>
        <v>0</v>
      </c>
      <c r="BI139" s="157">
        <f t="shared" si="8"/>
        <v>0</v>
      </c>
      <c r="BJ139" s="14" t="s">
        <v>79</v>
      </c>
      <c r="BK139" s="157">
        <f t="shared" si="9"/>
        <v>3.2</v>
      </c>
      <c r="BL139" s="14" t="s">
        <v>156</v>
      </c>
      <c r="BM139" s="156" t="s">
        <v>7</v>
      </c>
    </row>
    <row r="140" spans="1:65" s="2" customFormat="1" ht="16.5" customHeight="1">
      <c r="A140" s="26"/>
      <c r="B140" s="144"/>
      <c r="C140" s="145" t="s">
        <v>164</v>
      </c>
      <c r="D140" s="145" t="s">
        <v>121</v>
      </c>
      <c r="E140" s="146" t="s">
        <v>332</v>
      </c>
      <c r="F140" s="147" t="s">
        <v>333</v>
      </c>
      <c r="G140" s="148" t="s">
        <v>155</v>
      </c>
      <c r="H140" s="149">
        <v>6</v>
      </c>
      <c r="I140" s="150">
        <v>19.72</v>
      </c>
      <c r="J140" s="150">
        <f t="shared" si="0"/>
        <v>118.32</v>
      </c>
      <c r="K140" s="151"/>
      <c r="L140" s="27"/>
      <c r="M140" s="152" t="s">
        <v>1</v>
      </c>
      <c r="N140" s="153" t="s">
        <v>37</v>
      </c>
      <c r="O140" s="154">
        <v>0</v>
      </c>
      <c r="P140" s="154">
        <f t="shared" si="1"/>
        <v>0</v>
      </c>
      <c r="Q140" s="154">
        <v>0</v>
      </c>
      <c r="R140" s="154">
        <f t="shared" si="2"/>
        <v>0</v>
      </c>
      <c r="S140" s="154">
        <v>0</v>
      </c>
      <c r="T140" s="155">
        <f t="shared" si="3"/>
        <v>0</v>
      </c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R140" s="156" t="s">
        <v>156</v>
      </c>
      <c r="AT140" s="156" t="s">
        <v>121</v>
      </c>
      <c r="AU140" s="156" t="s">
        <v>79</v>
      </c>
      <c r="AY140" s="14" t="s">
        <v>118</v>
      </c>
      <c r="BE140" s="157">
        <f t="shared" si="4"/>
        <v>0</v>
      </c>
      <c r="BF140" s="157">
        <f t="shared" si="5"/>
        <v>118.32</v>
      </c>
      <c r="BG140" s="157">
        <f t="shared" si="6"/>
        <v>0</v>
      </c>
      <c r="BH140" s="157">
        <f t="shared" si="7"/>
        <v>0</v>
      </c>
      <c r="BI140" s="157">
        <f t="shared" si="8"/>
        <v>0</v>
      </c>
      <c r="BJ140" s="14" t="s">
        <v>79</v>
      </c>
      <c r="BK140" s="157">
        <f t="shared" si="9"/>
        <v>118.32</v>
      </c>
      <c r="BL140" s="14" t="s">
        <v>156</v>
      </c>
      <c r="BM140" s="156" t="s">
        <v>167</v>
      </c>
    </row>
    <row r="141" spans="1:65" s="2" customFormat="1" ht="16.5" customHeight="1">
      <c r="A141" s="26"/>
      <c r="B141" s="144"/>
      <c r="C141" s="145" t="s">
        <v>141</v>
      </c>
      <c r="D141" s="145" t="s">
        <v>121</v>
      </c>
      <c r="E141" s="146" t="s">
        <v>334</v>
      </c>
      <c r="F141" s="147" t="s">
        <v>335</v>
      </c>
      <c r="G141" s="148" t="s">
        <v>155</v>
      </c>
      <c r="H141" s="149">
        <v>5</v>
      </c>
      <c r="I141" s="150">
        <v>26.3</v>
      </c>
      <c r="J141" s="150">
        <f t="shared" si="0"/>
        <v>131.5</v>
      </c>
      <c r="K141" s="151"/>
      <c r="L141" s="27"/>
      <c r="M141" s="152" t="s">
        <v>1</v>
      </c>
      <c r="N141" s="153" t="s">
        <v>37</v>
      </c>
      <c r="O141" s="154">
        <v>0</v>
      </c>
      <c r="P141" s="154">
        <f t="shared" si="1"/>
        <v>0</v>
      </c>
      <c r="Q141" s="154">
        <v>0</v>
      </c>
      <c r="R141" s="154">
        <f t="shared" si="2"/>
        <v>0</v>
      </c>
      <c r="S141" s="154">
        <v>0</v>
      </c>
      <c r="T141" s="155">
        <f t="shared" si="3"/>
        <v>0</v>
      </c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R141" s="156" t="s">
        <v>156</v>
      </c>
      <c r="AT141" s="156" t="s">
        <v>121</v>
      </c>
      <c r="AU141" s="156" t="s">
        <v>79</v>
      </c>
      <c r="AY141" s="14" t="s">
        <v>118</v>
      </c>
      <c r="BE141" s="157">
        <f t="shared" si="4"/>
        <v>0</v>
      </c>
      <c r="BF141" s="157">
        <f t="shared" si="5"/>
        <v>131.5</v>
      </c>
      <c r="BG141" s="157">
        <f t="shared" si="6"/>
        <v>0</v>
      </c>
      <c r="BH141" s="157">
        <f t="shared" si="7"/>
        <v>0</v>
      </c>
      <c r="BI141" s="157">
        <f t="shared" si="8"/>
        <v>0</v>
      </c>
      <c r="BJ141" s="14" t="s">
        <v>79</v>
      </c>
      <c r="BK141" s="157">
        <f t="shared" si="9"/>
        <v>131.5</v>
      </c>
      <c r="BL141" s="14" t="s">
        <v>156</v>
      </c>
      <c r="BM141" s="156" t="s">
        <v>172</v>
      </c>
    </row>
    <row r="142" spans="1:65" s="2" customFormat="1" ht="24.2" customHeight="1">
      <c r="A142" s="26"/>
      <c r="B142" s="144"/>
      <c r="C142" s="145" t="s">
        <v>173</v>
      </c>
      <c r="D142" s="145" t="s">
        <v>121</v>
      </c>
      <c r="E142" s="146" t="s">
        <v>336</v>
      </c>
      <c r="F142" s="147" t="s">
        <v>337</v>
      </c>
      <c r="G142" s="148" t="s">
        <v>196</v>
      </c>
      <c r="H142" s="149">
        <v>7</v>
      </c>
      <c r="I142" s="150">
        <v>4.18</v>
      </c>
      <c r="J142" s="150">
        <f t="shared" si="0"/>
        <v>29.26</v>
      </c>
      <c r="K142" s="151"/>
      <c r="L142" s="27"/>
      <c r="M142" s="152" t="s">
        <v>1</v>
      </c>
      <c r="N142" s="153" t="s">
        <v>37</v>
      </c>
      <c r="O142" s="154">
        <v>0</v>
      </c>
      <c r="P142" s="154">
        <f t="shared" si="1"/>
        <v>0</v>
      </c>
      <c r="Q142" s="154">
        <v>0</v>
      </c>
      <c r="R142" s="154">
        <f t="shared" si="2"/>
        <v>0</v>
      </c>
      <c r="S142" s="154">
        <v>0</v>
      </c>
      <c r="T142" s="155">
        <f t="shared" si="3"/>
        <v>0</v>
      </c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R142" s="156" t="s">
        <v>156</v>
      </c>
      <c r="AT142" s="156" t="s">
        <v>121</v>
      </c>
      <c r="AU142" s="156" t="s">
        <v>79</v>
      </c>
      <c r="AY142" s="14" t="s">
        <v>118</v>
      </c>
      <c r="BE142" s="157">
        <f t="shared" si="4"/>
        <v>0</v>
      </c>
      <c r="BF142" s="157">
        <f t="shared" si="5"/>
        <v>29.26</v>
      </c>
      <c r="BG142" s="157">
        <f t="shared" si="6"/>
        <v>0</v>
      </c>
      <c r="BH142" s="157">
        <f t="shared" si="7"/>
        <v>0</v>
      </c>
      <c r="BI142" s="157">
        <f t="shared" si="8"/>
        <v>0</v>
      </c>
      <c r="BJ142" s="14" t="s">
        <v>79</v>
      </c>
      <c r="BK142" s="157">
        <f t="shared" si="9"/>
        <v>29.26</v>
      </c>
      <c r="BL142" s="14" t="s">
        <v>156</v>
      </c>
      <c r="BM142" s="156" t="s">
        <v>176</v>
      </c>
    </row>
    <row r="143" spans="1:65" s="2" customFormat="1" ht="24.2" customHeight="1">
      <c r="A143" s="26"/>
      <c r="B143" s="144"/>
      <c r="C143" s="145" t="s">
        <v>148</v>
      </c>
      <c r="D143" s="145" t="s">
        <v>121</v>
      </c>
      <c r="E143" s="146" t="s">
        <v>338</v>
      </c>
      <c r="F143" s="147" t="s">
        <v>339</v>
      </c>
      <c r="G143" s="148" t="s">
        <v>196</v>
      </c>
      <c r="H143" s="149">
        <v>5</v>
      </c>
      <c r="I143" s="150">
        <v>6.19</v>
      </c>
      <c r="J143" s="150">
        <f t="shared" si="0"/>
        <v>30.95</v>
      </c>
      <c r="K143" s="151"/>
      <c r="L143" s="27"/>
      <c r="M143" s="152" t="s">
        <v>1</v>
      </c>
      <c r="N143" s="153" t="s">
        <v>37</v>
      </c>
      <c r="O143" s="154">
        <v>0</v>
      </c>
      <c r="P143" s="154">
        <f t="shared" si="1"/>
        <v>0</v>
      </c>
      <c r="Q143" s="154">
        <v>0</v>
      </c>
      <c r="R143" s="154">
        <f t="shared" si="2"/>
        <v>0</v>
      </c>
      <c r="S143" s="154">
        <v>0</v>
      </c>
      <c r="T143" s="155">
        <f t="shared" si="3"/>
        <v>0</v>
      </c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R143" s="156" t="s">
        <v>156</v>
      </c>
      <c r="AT143" s="156" t="s">
        <v>121</v>
      </c>
      <c r="AU143" s="156" t="s">
        <v>79</v>
      </c>
      <c r="AY143" s="14" t="s">
        <v>118</v>
      </c>
      <c r="BE143" s="157">
        <f t="shared" si="4"/>
        <v>0</v>
      </c>
      <c r="BF143" s="157">
        <f t="shared" si="5"/>
        <v>30.95</v>
      </c>
      <c r="BG143" s="157">
        <f t="shared" si="6"/>
        <v>0</v>
      </c>
      <c r="BH143" s="157">
        <f t="shared" si="7"/>
        <v>0</v>
      </c>
      <c r="BI143" s="157">
        <f t="shared" si="8"/>
        <v>0</v>
      </c>
      <c r="BJ143" s="14" t="s">
        <v>79</v>
      </c>
      <c r="BK143" s="157">
        <f t="shared" si="9"/>
        <v>30.95</v>
      </c>
      <c r="BL143" s="14" t="s">
        <v>156</v>
      </c>
      <c r="BM143" s="156" t="s">
        <v>179</v>
      </c>
    </row>
    <row r="144" spans="1:65" s="2" customFormat="1" ht="21.75" customHeight="1">
      <c r="A144" s="26"/>
      <c r="B144" s="144"/>
      <c r="C144" s="145" t="s">
        <v>144</v>
      </c>
      <c r="D144" s="145" t="s">
        <v>121</v>
      </c>
      <c r="E144" s="146" t="s">
        <v>340</v>
      </c>
      <c r="F144" s="147" t="s">
        <v>341</v>
      </c>
      <c r="G144" s="148" t="s">
        <v>196</v>
      </c>
      <c r="H144" s="149">
        <v>5</v>
      </c>
      <c r="I144" s="150">
        <v>6.02</v>
      </c>
      <c r="J144" s="150">
        <f t="shared" si="0"/>
        <v>30.1</v>
      </c>
      <c r="K144" s="151"/>
      <c r="L144" s="27"/>
      <c r="M144" s="152" t="s">
        <v>1</v>
      </c>
      <c r="N144" s="153" t="s">
        <v>37</v>
      </c>
      <c r="O144" s="154">
        <v>0</v>
      </c>
      <c r="P144" s="154">
        <f t="shared" si="1"/>
        <v>0</v>
      </c>
      <c r="Q144" s="154">
        <v>0</v>
      </c>
      <c r="R144" s="154">
        <f t="shared" si="2"/>
        <v>0</v>
      </c>
      <c r="S144" s="154">
        <v>0</v>
      </c>
      <c r="T144" s="155">
        <f t="shared" si="3"/>
        <v>0</v>
      </c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R144" s="156" t="s">
        <v>156</v>
      </c>
      <c r="AT144" s="156" t="s">
        <v>121</v>
      </c>
      <c r="AU144" s="156" t="s">
        <v>79</v>
      </c>
      <c r="AY144" s="14" t="s">
        <v>118</v>
      </c>
      <c r="BE144" s="157">
        <f t="shared" si="4"/>
        <v>0</v>
      </c>
      <c r="BF144" s="157">
        <f t="shared" si="5"/>
        <v>30.1</v>
      </c>
      <c r="BG144" s="157">
        <f t="shared" si="6"/>
        <v>0</v>
      </c>
      <c r="BH144" s="157">
        <f t="shared" si="7"/>
        <v>0</v>
      </c>
      <c r="BI144" s="157">
        <f t="shared" si="8"/>
        <v>0</v>
      </c>
      <c r="BJ144" s="14" t="s">
        <v>79</v>
      </c>
      <c r="BK144" s="157">
        <f t="shared" si="9"/>
        <v>30.1</v>
      </c>
      <c r="BL144" s="14" t="s">
        <v>156</v>
      </c>
      <c r="BM144" s="156" t="s">
        <v>187</v>
      </c>
    </row>
    <row r="145" spans="1:65" s="2" customFormat="1" ht="16.5" customHeight="1">
      <c r="A145" s="26"/>
      <c r="B145" s="144"/>
      <c r="C145" s="145" t="s">
        <v>156</v>
      </c>
      <c r="D145" s="145" t="s">
        <v>121</v>
      </c>
      <c r="E145" s="146" t="s">
        <v>342</v>
      </c>
      <c r="F145" s="147" t="s">
        <v>343</v>
      </c>
      <c r="G145" s="148" t="s">
        <v>155</v>
      </c>
      <c r="H145" s="149">
        <v>11</v>
      </c>
      <c r="I145" s="150">
        <v>1.98</v>
      </c>
      <c r="J145" s="150">
        <f t="shared" si="0"/>
        <v>21.78</v>
      </c>
      <c r="K145" s="151"/>
      <c r="L145" s="27"/>
      <c r="M145" s="152" t="s">
        <v>1</v>
      </c>
      <c r="N145" s="153" t="s">
        <v>37</v>
      </c>
      <c r="O145" s="154">
        <v>0</v>
      </c>
      <c r="P145" s="154">
        <f t="shared" si="1"/>
        <v>0</v>
      </c>
      <c r="Q145" s="154">
        <v>0</v>
      </c>
      <c r="R145" s="154">
        <f t="shared" si="2"/>
        <v>0</v>
      </c>
      <c r="S145" s="154">
        <v>0</v>
      </c>
      <c r="T145" s="155">
        <f t="shared" si="3"/>
        <v>0</v>
      </c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R145" s="156" t="s">
        <v>156</v>
      </c>
      <c r="AT145" s="156" t="s">
        <v>121</v>
      </c>
      <c r="AU145" s="156" t="s">
        <v>79</v>
      </c>
      <c r="AY145" s="14" t="s">
        <v>118</v>
      </c>
      <c r="BE145" s="157">
        <f t="shared" si="4"/>
        <v>0</v>
      </c>
      <c r="BF145" s="157">
        <f t="shared" si="5"/>
        <v>21.78</v>
      </c>
      <c r="BG145" s="157">
        <f t="shared" si="6"/>
        <v>0</v>
      </c>
      <c r="BH145" s="157">
        <f t="shared" si="7"/>
        <v>0</v>
      </c>
      <c r="BI145" s="157">
        <f t="shared" si="8"/>
        <v>0</v>
      </c>
      <c r="BJ145" s="14" t="s">
        <v>79</v>
      </c>
      <c r="BK145" s="157">
        <f t="shared" si="9"/>
        <v>21.78</v>
      </c>
      <c r="BL145" s="14" t="s">
        <v>156</v>
      </c>
      <c r="BM145" s="156" t="s">
        <v>163</v>
      </c>
    </row>
    <row r="146" spans="1:65" s="12" customFormat="1" ht="22.9" customHeight="1">
      <c r="B146" s="132"/>
      <c r="D146" s="133" t="s">
        <v>70</v>
      </c>
      <c r="E146" s="142" t="s">
        <v>344</v>
      </c>
      <c r="F146" s="142" t="s">
        <v>345</v>
      </c>
      <c r="J146" s="143">
        <f>BK146</f>
        <v>558.07999999999993</v>
      </c>
      <c r="L146" s="132"/>
      <c r="M146" s="136"/>
      <c r="N146" s="137"/>
      <c r="O146" s="137"/>
      <c r="P146" s="138">
        <f>SUM(P147:P155)</f>
        <v>0</v>
      </c>
      <c r="Q146" s="137"/>
      <c r="R146" s="138">
        <f>SUM(R147:R155)</f>
        <v>0</v>
      </c>
      <c r="S146" s="137"/>
      <c r="T146" s="139">
        <f>SUM(T147:T155)</f>
        <v>0</v>
      </c>
      <c r="AR146" s="133" t="s">
        <v>79</v>
      </c>
      <c r="AT146" s="140" t="s">
        <v>70</v>
      </c>
      <c r="AU146" s="140" t="s">
        <v>12</v>
      </c>
      <c r="AY146" s="133" t="s">
        <v>118</v>
      </c>
      <c r="BK146" s="141">
        <f>SUM(BK147:BK155)</f>
        <v>558.07999999999993</v>
      </c>
    </row>
    <row r="147" spans="1:65" s="2" customFormat="1" ht="24.2" customHeight="1">
      <c r="A147" s="26"/>
      <c r="B147" s="144"/>
      <c r="C147" s="145" t="s">
        <v>213</v>
      </c>
      <c r="D147" s="145" t="s">
        <v>121</v>
      </c>
      <c r="E147" s="146" t="s">
        <v>346</v>
      </c>
      <c r="F147" s="147" t="s">
        <v>347</v>
      </c>
      <c r="G147" s="148" t="s">
        <v>196</v>
      </c>
      <c r="H147" s="149">
        <v>2</v>
      </c>
      <c r="I147" s="150">
        <v>19.73</v>
      </c>
      <c r="J147" s="150">
        <f t="shared" ref="J147:J155" si="10">ROUND(I147*H147,2)</f>
        <v>39.46</v>
      </c>
      <c r="K147" s="151"/>
      <c r="L147" s="27"/>
      <c r="M147" s="152" t="s">
        <v>1</v>
      </c>
      <c r="N147" s="153" t="s">
        <v>37</v>
      </c>
      <c r="O147" s="154">
        <v>0</v>
      </c>
      <c r="P147" s="154">
        <f t="shared" ref="P147:P155" si="11">O147*H147</f>
        <v>0</v>
      </c>
      <c r="Q147" s="154">
        <v>0</v>
      </c>
      <c r="R147" s="154">
        <f t="shared" ref="R147:R155" si="12">Q147*H147</f>
        <v>0</v>
      </c>
      <c r="S147" s="154">
        <v>0</v>
      </c>
      <c r="T147" s="155">
        <f t="shared" ref="T147:T155" si="13">S147*H147</f>
        <v>0</v>
      </c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R147" s="156" t="s">
        <v>156</v>
      </c>
      <c r="AT147" s="156" t="s">
        <v>121</v>
      </c>
      <c r="AU147" s="156" t="s">
        <v>79</v>
      </c>
      <c r="AY147" s="14" t="s">
        <v>118</v>
      </c>
      <c r="BE147" s="157">
        <f t="shared" ref="BE147:BE155" si="14">IF(N147="základná",J147,0)</f>
        <v>0</v>
      </c>
      <c r="BF147" s="157">
        <f t="shared" ref="BF147:BF155" si="15">IF(N147="znížená",J147,0)</f>
        <v>39.46</v>
      </c>
      <c r="BG147" s="157">
        <f t="shared" ref="BG147:BG155" si="16">IF(N147="zákl. prenesená",J147,0)</f>
        <v>0</v>
      </c>
      <c r="BH147" s="157">
        <f t="shared" ref="BH147:BH155" si="17">IF(N147="zníž. prenesená",J147,0)</f>
        <v>0</v>
      </c>
      <c r="BI147" s="157">
        <f t="shared" ref="BI147:BI155" si="18">IF(N147="nulová",J147,0)</f>
        <v>0</v>
      </c>
      <c r="BJ147" s="14" t="s">
        <v>79</v>
      </c>
      <c r="BK147" s="157">
        <f t="shared" ref="BK147:BK155" si="19">ROUND(I147*H147,2)</f>
        <v>39.46</v>
      </c>
      <c r="BL147" s="14" t="s">
        <v>156</v>
      </c>
      <c r="BM147" s="156" t="s">
        <v>250</v>
      </c>
    </row>
    <row r="148" spans="1:65" s="2" customFormat="1" ht="24.2" customHeight="1">
      <c r="A148" s="26"/>
      <c r="B148" s="144"/>
      <c r="C148" s="145" t="s">
        <v>160</v>
      </c>
      <c r="D148" s="145" t="s">
        <v>121</v>
      </c>
      <c r="E148" s="146" t="s">
        <v>348</v>
      </c>
      <c r="F148" s="147" t="s">
        <v>349</v>
      </c>
      <c r="G148" s="148" t="s">
        <v>155</v>
      </c>
      <c r="H148" s="149">
        <v>20</v>
      </c>
      <c r="I148" s="150">
        <v>10.87</v>
      </c>
      <c r="J148" s="150">
        <f t="shared" si="10"/>
        <v>217.4</v>
      </c>
      <c r="K148" s="151"/>
      <c r="L148" s="27"/>
      <c r="M148" s="152" t="s">
        <v>1</v>
      </c>
      <c r="N148" s="153" t="s">
        <v>37</v>
      </c>
      <c r="O148" s="154">
        <v>0</v>
      </c>
      <c r="P148" s="154">
        <f t="shared" si="11"/>
        <v>0</v>
      </c>
      <c r="Q148" s="154">
        <v>0</v>
      </c>
      <c r="R148" s="154">
        <f t="shared" si="12"/>
        <v>0</v>
      </c>
      <c r="S148" s="154">
        <v>0</v>
      </c>
      <c r="T148" s="155">
        <f t="shared" si="13"/>
        <v>0</v>
      </c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R148" s="156" t="s">
        <v>156</v>
      </c>
      <c r="AT148" s="156" t="s">
        <v>121</v>
      </c>
      <c r="AU148" s="156" t="s">
        <v>79</v>
      </c>
      <c r="AY148" s="14" t="s">
        <v>118</v>
      </c>
      <c r="BE148" s="157">
        <f t="shared" si="14"/>
        <v>0</v>
      </c>
      <c r="BF148" s="157">
        <f t="shared" si="15"/>
        <v>217.4</v>
      </c>
      <c r="BG148" s="157">
        <f t="shared" si="16"/>
        <v>0</v>
      </c>
      <c r="BH148" s="157">
        <f t="shared" si="17"/>
        <v>0</v>
      </c>
      <c r="BI148" s="157">
        <f t="shared" si="18"/>
        <v>0</v>
      </c>
      <c r="BJ148" s="14" t="s">
        <v>79</v>
      </c>
      <c r="BK148" s="157">
        <f t="shared" si="19"/>
        <v>217.4</v>
      </c>
      <c r="BL148" s="14" t="s">
        <v>156</v>
      </c>
      <c r="BM148" s="156" t="s">
        <v>253</v>
      </c>
    </row>
    <row r="149" spans="1:65" s="2" customFormat="1" ht="16.5" customHeight="1">
      <c r="A149" s="26"/>
      <c r="B149" s="144"/>
      <c r="C149" s="145" t="s">
        <v>350</v>
      </c>
      <c r="D149" s="145" t="s">
        <v>121</v>
      </c>
      <c r="E149" s="146" t="s">
        <v>351</v>
      </c>
      <c r="F149" s="147" t="s">
        <v>352</v>
      </c>
      <c r="G149" s="148" t="s">
        <v>196</v>
      </c>
      <c r="H149" s="149">
        <v>17</v>
      </c>
      <c r="I149" s="150">
        <v>10.96</v>
      </c>
      <c r="J149" s="150">
        <f t="shared" si="10"/>
        <v>186.32</v>
      </c>
      <c r="K149" s="151"/>
      <c r="L149" s="27"/>
      <c r="M149" s="152" t="s">
        <v>1</v>
      </c>
      <c r="N149" s="153" t="s">
        <v>37</v>
      </c>
      <c r="O149" s="154">
        <v>0</v>
      </c>
      <c r="P149" s="154">
        <f t="shared" si="11"/>
        <v>0</v>
      </c>
      <c r="Q149" s="154">
        <v>0</v>
      </c>
      <c r="R149" s="154">
        <f t="shared" si="12"/>
        <v>0</v>
      </c>
      <c r="S149" s="154">
        <v>0</v>
      </c>
      <c r="T149" s="155">
        <f t="shared" si="13"/>
        <v>0</v>
      </c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R149" s="156" t="s">
        <v>156</v>
      </c>
      <c r="AT149" s="156" t="s">
        <v>121</v>
      </c>
      <c r="AU149" s="156" t="s">
        <v>79</v>
      </c>
      <c r="AY149" s="14" t="s">
        <v>118</v>
      </c>
      <c r="BE149" s="157">
        <f t="shared" si="14"/>
        <v>0</v>
      </c>
      <c r="BF149" s="157">
        <f t="shared" si="15"/>
        <v>186.32</v>
      </c>
      <c r="BG149" s="157">
        <f t="shared" si="16"/>
        <v>0</v>
      </c>
      <c r="BH149" s="157">
        <f t="shared" si="17"/>
        <v>0</v>
      </c>
      <c r="BI149" s="157">
        <f t="shared" si="18"/>
        <v>0</v>
      </c>
      <c r="BJ149" s="14" t="s">
        <v>79</v>
      </c>
      <c r="BK149" s="157">
        <f t="shared" si="19"/>
        <v>186.32</v>
      </c>
      <c r="BL149" s="14" t="s">
        <v>156</v>
      </c>
      <c r="BM149" s="156" t="s">
        <v>256</v>
      </c>
    </row>
    <row r="150" spans="1:65" s="2" customFormat="1" ht="24.2" customHeight="1">
      <c r="A150" s="26"/>
      <c r="B150" s="144"/>
      <c r="C150" s="145" t="s">
        <v>7</v>
      </c>
      <c r="D150" s="145" t="s">
        <v>121</v>
      </c>
      <c r="E150" s="146" t="s">
        <v>353</v>
      </c>
      <c r="F150" s="147" t="s">
        <v>354</v>
      </c>
      <c r="G150" s="148" t="s">
        <v>196</v>
      </c>
      <c r="H150" s="149">
        <v>6</v>
      </c>
      <c r="I150" s="150">
        <v>1.19</v>
      </c>
      <c r="J150" s="150">
        <f t="shared" si="10"/>
        <v>7.14</v>
      </c>
      <c r="K150" s="151"/>
      <c r="L150" s="27"/>
      <c r="M150" s="152" t="s">
        <v>1</v>
      </c>
      <c r="N150" s="153" t="s">
        <v>37</v>
      </c>
      <c r="O150" s="154">
        <v>0</v>
      </c>
      <c r="P150" s="154">
        <f t="shared" si="11"/>
        <v>0</v>
      </c>
      <c r="Q150" s="154">
        <v>0</v>
      </c>
      <c r="R150" s="154">
        <f t="shared" si="12"/>
        <v>0</v>
      </c>
      <c r="S150" s="154">
        <v>0</v>
      </c>
      <c r="T150" s="155">
        <f t="shared" si="13"/>
        <v>0</v>
      </c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R150" s="156" t="s">
        <v>156</v>
      </c>
      <c r="AT150" s="156" t="s">
        <v>121</v>
      </c>
      <c r="AU150" s="156" t="s">
        <v>79</v>
      </c>
      <c r="AY150" s="14" t="s">
        <v>118</v>
      </c>
      <c r="BE150" s="157">
        <f t="shared" si="14"/>
        <v>0</v>
      </c>
      <c r="BF150" s="157">
        <f t="shared" si="15"/>
        <v>7.14</v>
      </c>
      <c r="BG150" s="157">
        <f t="shared" si="16"/>
        <v>0</v>
      </c>
      <c r="BH150" s="157">
        <f t="shared" si="17"/>
        <v>0</v>
      </c>
      <c r="BI150" s="157">
        <f t="shared" si="18"/>
        <v>0</v>
      </c>
      <c r="BJ150" s="14" t="s">
        <v>79</v>
      </c>
      <c r="BK150" s="157">
        <f t="shared" si="19"/>
        <v>7.14</v>
      </c>
      <c r="BL150" s="14" t="s">
        <v>156</v>
      </c>
      <c r="BM150" s="156" t="s">
        <v>259</v>
      </c>
    </row>
    <row r="151" spans="1:65" s="2" customFormat="1" ht="24.2" customHeight="1">
      <c r="A151" s="26"/>
      <c r="B151" s="144"/>
      <c r="C151" s="145" t="s">
        <v>304</v>
      </c>
      <c r="D151" s="145" t="s">
        <v>121</v>
      </c>
      <c r="E151" s="146" t="s">
        <v>355</v>
      </c>
      <c r="F151" s="147" t="s">
        <v>356</v>
      </c>
      <c r="G151" s="148" t="s">
        <v>196</v>
      </c>
      <c r="H151" s="149">
        <v>2</v>
      </c>
      <c r="I151" s="150">
        <v>5.57</v>
      </c>
      <c r="J151" s="150">
        <f t="shared" si="10"/>
        <v>11.14</v>
      </c>
      <c r="K151" s="151"/>
      <c r="L151" s="27"/>
      <c r="M151" s="152" t="s">
        <v>1</v>
      </c>
      <c r="N151" s="153" t="s">
        <v>37</v>
      </c>
      <c r="O151" s="154">
        <v>0</v>
      </c>
      <c r="P151" s="154">
        <f t="shared" si="11"/>
        <v>0</v>
      </c>
      <c r="Q151" s="154">
        <v>0</v>
      </c>
      <c r="R151" s="154">
        <f t="shared" si="12"/>
        <v>0</v>
      </c>
      <c r="S151" s="154">
        <v>0</v>
      </c>
      <c r="T151" s="155">
        <f t="shared" si="13"/>
        <v>0</v>
      </c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R151" s="156" t="s">
        <v>156</v>
      </c>
      <c r="AT151" s="156" t="s">
        <v>121</v>
      </c>
      <c r="AU151" s="156" t="s">
        <v>79</v>
      </c>
      <c r="AY151" s="14" t="s">
        <v>118</v>
      </c>
      <c r="BE151" s="157">
        <f t="shared" si="14"/>
        <v>0</v>
      </c>
      <c r="BF151" s="157">
        <f t="shared" si="15"/>
        <v>11.14</v>
      </c>
      <c r="BG151" s="157">
        <f t="shared" si="16"/>
        <v>0</v>
      </c>
      <c r="BH151" s="157">
        <f t="shared" si="17"/>
        <v>0</v>
      </c>
      <c r="BI151" s="157">
        <f t="shared" si="18"/>
        <v>0</v>
      </c>
      <c r="BJ151" s="14" t="s">
        <v>79</v>
      </c>
      <c r="BK151" s="157">
        <f t="shared" si="19"/>
        <v>11.14</v>
      </c>
      <c r="BL151" s="14" t="s">
        <v>156</v>
      </c>
      <c r="BM151" s="156" t="s">
        <v>262</v>
      </c>
    </row>
    <row r="152" spans="1:65" s="2" customFormat="1" ht="16.5" customHeight="1">
      <c r="A152" s="26"/>
      <c r="B152" s="144"/>
      <c r="C152" s="158" t="s">
        <v>167</v>
      </c>
      <c r="D152" s="158" t="s">
        <v>125</v>
      </c>
      <c r="E152" s="159" t="s">
        <v>357</v>
      </c>
      <c r="F152" s="160" t="s">
        <v>358</v>
      </c>
      <c r="G152" s="161" t="s">
        <v>196</v>
      </c>
      <c r="H152" s="162">
        <v>2</v>
      </c>
      <c r="I152" s="163">
        <v>12.01</v>
      </c>
      <c r="J152" s="163">
        <f t="shared" si="10"/>
        <v>24.02</v>
      </c>
      <c r="K152" s="164"/>
      <c r="L152" s="165"/>
      <c r="M152" s="166" t="s">
        <v>1</v>
      </c>
      <c r="N152" s="167" t="s">
        <v>37</v>
      </c>
      <c r="O152" s="154">
        <v>0</v>
      </c>
      <c r="P152" s="154">
        <f t="shared" si="11"/>
        <v>0</v>
      </c>
      <c r="Q152" s="154">
        <v>0</v>
      </c>
      <c r="R152" s="154">
        <f t="shared" si="12"/>
        <v>0</v>
      </c>
      <c r="S152" s="154">
        <v>0</v>
      </c>
      <c r="T152" s="155">
        <f t="shared" si="13"/>
        <v>0</v>
      </c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R152" s="156" t="s">
        <v>163</v>
      </c>
      <c r="AT152" s="156" t="s">
        <v>125</v>
      </c>
      <c r="AU152" s="156" t="s">
        <v>79</v>
      </c>
      <c r="AY152" s="14" t="s">
        <v>118</v>
      </c>
      <c r="BE152" s="157">
        <f t="shared" si="14"/>
        <v>0</v>
      </c>
      <c r="BF152" s="157">
        <f t="shared" si="15"/>
        <v>24.02</v>
      </c>
      <c r="BG152" s="157">
        <f t="shared" si="16"/>
        <v>0</v>
      </c>
      <c r="BH152" s="157">
        <f t="shared" si="17"/>
        <v>0</v>
      </c>
      <c r="BI152" s="157">
        <f t="shared" si="18"/>
        <v>0</v>
      </c>
      <c r="BJ152" s="14" t="s">
        <v>79</v>
      </c>
      <c r="BK152" s="157">
        <f t="shared" si="19"/>
        <v>24.02</v>
      </c>
      <c r="BL152" s="14" t="s">
        <v>156</v>
      </c>
      <c r="BM152" s="156" t="s">
        <v>265</v>
      </c>
    </row>
    <row r="153" spans="1:65" s="2" customFormat="1" ht="24.2" customHeight="1">
      <c r="A153" s="26"/>
      <c r="B153" s="144"/>
      <c r="C153" s="145" t="s">
        <v>297</v>
      </c>
      <c r="D153" s="145" t="s">
        <v>121</v>
      </c>
      <c r="E153" s="146" t="s">
        <v>359</v>
      </c>
      <c r="F153" s="147" t="s">
        <v>360</v>
      </c>
      <c r="G153" s="148" t="s">
        <v>155</v>
      </c>
      <c r="H153" s="149">
        <v>20</v>
      </c>
      <c r="I153" s="150">
        <v>2.11</v>
      </c>
      <c r="J153" s="150">
        <f t="shared" si="10"/>
        <v>42.2</v>
      </c>
      <c r="K153" s="151"/>
      <c r="L153" s="27"/>
      <c r="M153" s="152" t="s">
        <v>1</v>
      </c>
      <c r="N153" s="153" t="s">
        <v>37</v>
      </c>
      <c r="O153" s="154">
        <v>0</v>
      </c>
      <c r="P153" s="154">
        <f t="shared" si="11"/>
        <v>0</v>
      </c>
      <c r="Q153" s="154">
        <v>0</v>
      </c>
      <c r="R153" s="154">
        <f t="shared" si="12"/>
        <v>0</v>
      </c>
      <c r="S153" s="154">
        <v>0</v>
      </c>
      <c r="T153" s="155">
        <f t="shared" si="13"/>
        <v>0</v>
      </c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R153" s="156" t="s">
        <v>156</v>
      </c>
      <c r="AT153" s="156" t="s">
        <v>121</v>
      </c>
      <c r="AU153" s="156" t="s">
        <v>79</v>
      </c>
      <c r="AY153" s="14" t="s">
        <v>118</v>
      </c>
      <c r="BE153" s="157">
        <f t="shared" si="14"/>
        <v>0</v>
      </c>
      <c r="BF153" s="157">
        <f t="shared" si="15"/>
        <v>42.2</v>
      </c>
      <c r="BG153" s="157">
        <f t="shared" si="16"/>
        <v>0</v>
      </c>
      <c r="BH153" s="157">
        <f t="shared" si="17"/>
        <v>0</v>
      </c>
      <c r="BI153" s="157">
        <f t="shared" si="18"/>
        <v>0</v>
      </c>
      <c r="BJ153" s="14" t="s">
        <v>79</v>
      </c>
      <c r="BK153" s="157">
        <f t="shared" si="19"/>
        <v>42.2</v>
      </c>
      <c r="BL153" s="14" t="s">
        <v>156</v>
      </c>
      <c r="BM153" s="156" t="s">
        <v>266</v>
      </c>
    </row>
    <row r="154" spans="1:65" s="2" customFormat="1" ht="24.2" customHeight="1">
      <c r="A154" s="26"/>
      <c r="B154" s="144"/>
      <c r="C154" s="145" t="s">
        <v>172</v>
      </c>
      <c r="D154" s="145" t="s">
        <v>121</v>
      </c>
      <c r="E154" s="146" t="s">
        <v>361</v>
      </c>
      <c r="F154" s="147" t="s">
        <v>362</v>
      </c>
      <c r="G154" s="148" t="s">
        <v>155</v>
      </c>
      <c r="H154" s="149">
        <v>20</v>
      </c>
      <c r="I154" s="150">
        <v>1.52</v>
      </c>
      <c r="J154" s="150">
        <f t="shared" si="10"/>
        <v>30.4</v>
      </c>
      <c r="K154" s="151"/>
      <c r="L154" s="27"/>
      <c r="M154" s="152" t="s">
        <v>1</v>
      </c>
      <c r="N154" s="153" t="s">
        <v>37</v>
      </c>
      <c r="O154" s="154">
        <v>0</v>
      </c>
      <c r="P154" s="154">
        <f t="shared" si="11"/>
        <v>0</v>
      </c>
      <c r="Q154" s="154">
        <v>0</v>
      </c>
      <c r="R154" s="154">
        <f t="shared" si="12"/>
        <v>0</v>
      </c>
      <c r="S154" s="154">
        <v>0</v>
      </c>
      <c r="T154" s="155">
        <f t="shared" si="13"/>
        <v>0</v>
      </c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R154" s="156" t="s">
        <v>156</v>
      </c>
      <c r="AT154" s="156" t="s">
        <v>121</v>
      </c>
      <c r="AU154" s="156" t="s">
        <v>79</v>
      </c>
      <c r="AY154" s="14" t="s">
        <v>118</v>
      </c>
      <c r="BE154" s="157">
        <f t="shared" si="14"/>
        <v>0</v>
      </c>
      <c r="BF154" s="157">
        <f t="shared" si="15"/>
        <v>30.4</v>
      </c>
      <c r="BG154" s="157">
        <f t="shared" si="16"/>
        <v>0</v>
      </c>
      <c r="BH154" s="157">
        <f t="shared" si="17"/>
        <v>0</v>
      </c>
      <c r="BI154" s="157">
        <f t="shared" si="18"/>
        <v>0</v>
      </c>
      <c r="BJ154" s="14" t="s">
        <v>79</v>
      </c>
      <c r="BK154" s="157">
        <f t="shared" si="19"/>
        <v>30.4</v>
      </c>
      <c r="BL154" s="14" t="s">
        <v>156</v>
      </c>
      <c r="BM154" s="156" t="s">
        <v>272</v>
      </c>
    </row>
    <row r="155" spans="1:65" s="2" customFormat="1" ht="24.2" customHeight="1">
      <c r="A155" s="26"/>
      <c r="B155" s="144"/>
      <c r="C155" s="145" t="s">
        <v>269</v>
      </c>
      <c r="D155" s="145" t="s">
        <v>121</v>
      </c>
      <c r="E155" s="146" t="s">
        <v>363</v>
      </c>
      <c r="F155" s="147" t="s">
        <v>364</v>
      </c>
      <c r="G155" s="148" t="s">
        <v>325</v>
      </c>
      <c r="H155" s="149">
        <v>0</v>
      </c>
      <c r="I155" s="150">
        <v>0.7</v>
      </c>
      <c r="J155" s="150">
        <f t="shared" si="10"/>
        <v>0</v>
      </c>
      <c r="K155" s="151"/>
      <c r="L155" s="27"/>
      <c r="M155" s="152" t="s">
        <v>1</v>
      </c>
      <c r="N155" s="153" t="s">
        <v>37</v>
      </c>
      <c r="O155" s="154">
        <v>0</v>
      </c>
      <c r="P155" s="154">
        <f t="shared" si="11"/>
        <v>0</v>
      </c>
      <c r="Q155" s="154">
        <v>0</v>
      </c>
      <c r="R155" s="154">
        <f t="shared" si="12"/>
        <v>0</v>
      </c>
      <c r="S155" s="154">
        <v>0</v>
      </c>
      <c r="T155" s="155">
        <f t="shared" si="13"/>
        <v>0</v>
      </c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R155" s="156" t="s">
        <v>156</v>
      </c>
      <c r="AT155" s="156" t="s">
        <v>121</v>
      </c>
      <c r="AU155" s="156" t="s">
        <v>79</v>
      </c>
      <c r="AY155" s="14" t="s">
        <v>118</v>
      </c>
      <c r="BE155" s="157">
        <f t="shared" si="14"/>
        <v>0</v>
      </c>
      <c r="BF155" s="157">
        <f t="shared" si="15"/>
        <v>0</v>
      </c>
      <c r="BG155" s="157">
        <f t="shared" si="16"/>
        <v>0</v>
      </c>
      <c r="BH155" s="157">
        <f t="shared" si="17"/>
        <v>0</v>
      </c>
      <c r="BI155" s="157">
        <f t="shared" si="18"/>
        <v>0</v>
      </c>
      <c r="BJ155" s="14" t="s">
        <v>79</v>
      </c>
      <c r="BK155" s="157">
        <f t="shared" si="19"/>
        <v>0</v>
      </c>
      <c r="BL155" s="14" t="s">
        <v>156</v>
      </c>
      <c r="BM155" s="156" t="s">
        <v>275</v>
      </c>
    </row>
    <row r="156" spans="1:65" s="12" customFormat="1" ht="22.9" customHeight="1">
      <c r="B156" s="132"/>
      <c r="D156" s="133" t="s">
        <v>70</v>
      </c>
      <c r="E156" s="142" t="s">
        <v>365</v>
      </c>
      <c r="F156" s="142" t="s">
        <v>366</v>
      </c>
      <c r="J156" s="143">
        <f>BK156</f>
        <v>4661.43</v>
      </c>
      <c r="L156" s="132"/>
      <c r="M156" s="136"/>
      <c r="N156" s="137"/>
      <c r="O156" s="137"/>
      <c r="P156" s="138">
        <f>SUM(P157:P184)</f>
        <v>4.0741700000000005</v>
      </c>
      <c r="Q156" s="137"/>
      <c r="R156" s="138">
        <f>SUM(R157:R184)</f>
        <v>1.5200000000000001E-3</v>
      </c>
      <c r="S156" s="137"/>
      <c r="T156" s="139">
        <f>SUM(T157:T184)</f>
        <v>0</v>
      </c>
      <c r="AR156" s="133" t="s">
        <v>79</v>
      </c>
      <c r="AT156" s="140" t="s">
        <v>70</v>
      </c>
      <c r="AU156" s="140" t="s">
        <v>12</v>
      </c>
      <c r="AY156" s="133" t="s">
        <v>118</v>
      </c>
      <c r="BK156" s="141">
        <f>SUM(BK157:BK184)</f>
        <v>4661.43</v>
      </c>
    </row>
    <row r="157" spans="1:65" s="2" customFormat="1" ht="24.2" customHeight="1">
      <c r="A157" s="26"/>
      <c r="B157" s="144"/>
      <c r="C157" s="145" t="s">
        <v>176</v>
      </c>
      <c r="D157" s="145" t="s">
        <v>121</v>
      </c>
      <c r="E157" s="146" t="s">
        <v>367</v>
      </c>
      <c r="F157" s="147" t="s">
        <v>368</v>
      </c>
      <c r="G157" s="148" t="s">
        <v>369</v>
      </c>
      <c r="H157" s="149">
        <v>1</v>
      </c>
      <c r="I157" s="150">
        <v>10.64</v>
      </c>
      <c r="J157" s="150">
        <f t="shared" ref="J157:J184" si="20">ROUND(I157*H157,2)</f>
        <v>10.64</v>
      </c>
      <c r="K157" s="151"/>
      <c r="L157" s="27"/>
      <c r="M157" s="152" t="s">
        <v>1</v>
      </c>
      <c r="N157" s="153" t="s">
        <v>37</v>
      </c>
      <c r="O157" s="154">
        <v>0</v>
      </c>
      <c r="P157" s="154">
        <f t="shared" ref="P157:P184" si="21">O157*H157</f>
        <v>0</v>
      </c>
      <c r="Q157" s="154">
        <v>0</v>
      </c>
      <c r="R157" s="154">
        <f t="shared" ref="R157:R184" si="22">Q157*H157</f>
        <v>0</v>
      </c>
      <c r="S157" s="154">
        <v>0</v>
      </c>
      <c r="T157" s="155">
        <f t="shared" ref="T157:T184" si="23">S157*H157</f>
        <v>0</v>
      </c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R157" s="156" t="s">
        <v>156</v>
      </c>
      <c r="AT157" s="156" t="s">
        <v>121</v>
      </c>
      <c r="AU157" s="156" t="s">
        <v>79</v>
      </c>
      <c r="AY157" s="14" t="s">
        <v>118</v>
      </c>
      <c r="BE157" s="157">
        <f t="shared" ref="BE157:BE184" si="24">IF(N157="základná",J157,0)</f>
        <v>0</v>
      </c>
      <c r="BF157" s="157">
        <f t="shared" ref="BF157:BF184" si="25">IF(N157="znížená",J157,0)</f>
        <v>10.64</v>
      </c>
      <c r="BG157" s="157">
        <f t="shared" ref="BG157:BG184" si="26">IF(N157="zákl. prenesená",J157,0)</f>
        <v>0</v>
      </c>
      <c r="BH157" s="157">
        <f t="shared" ref="BH157:BH184" si="27">IF(N157="zníž. prenesená",J157,0)</f>
        <v>0</v>
      </c>
      <c r="BI157" s="157">
        <f t="shared" ref="BI157:BI184" si="28">IF(N157="nulová",J157,0)</f>
        <v>0</v>
      </c>
      <c r="BJ157" s="14" t="s">
        <v>79</v>
      </c>
      <c r="BK157" s="157">
        <f t="shared" ref="BK157:BK184" si="29">ROUND(I157*H157,2)</f>
        <v>10.64</v>
      </c>
      <c r="BL157" s="14" t="s">
        <v>156</v>
      </c>
      <c r="BM157" s="156" t="s">
        <v>279</v>
      </c>
    </row>
    <row r="158" spans="1:65" s="2" customFormat="1" ht="24.2" customHeight="1">
      <c r="A158" s="26"/>
      <c r="B158" s="144"/>
      <c r="C158" s="145" t="s">
        <v>236</v>
      </c>
      <c r="D158" s="145" t="s">
        <v>121</v>
      </c>
      <c r="E158" s="146" t="s">
        <v>370</v>
      </c>
      <c r="F158" s="147" t="s">
        <v>371</v>
      </c>
      <c r="G158" s="148" t="s">
        <v>369</v>
      </c>
      <c r="H158" s="149">
        <v>1</v>
      </c>
      <c r="I158" s="150">
        <v>7.83</v>
      </c>
      <c r="J158" s="150">
        <f t="shared" si="20"/>
        <v>7.83</v>
      </c>
      <c r="K158" s="151"/>
      <c r="L158" s="27"/>
      <c r="M158" s="152" t="s">
        <v>1</v>
      </c>
      <c r="N158" s="153" t="s">
        <v>37</v>
      </c>
      <c r="O158" s="154">
        <v>0</v>
      </c>
      <c r="P158" s="154">
        <f t="shared" si="21"/>
        <v>0</v>
      </c>
      <c r="Q158" s="154">
        <v>0</v>
      </c>
      <c r="R158" s="154">
        <f t="shared" si="22"/>
        <v>0</v>
      </c>
      <c r="S158" s="154">
        <v>0</v>
      </c>
      <c r="T158" s="155">
        <f t="shared" si="23"/>
        <v>0</v>
      </c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R158" s="156" t="s">
        <v>156</v>
      </c>
      <c r="AT158" s="156" t="s">
        <v>121</v>
      </c>
      <c r="AU158" s="156" t="s">
        <v>79</v>
      </c>
      <c r="AY158" s="14" t="s">
        <v>118</v>
      </c>
      <c r="BE158" s="157">
        <f t="shared" si="24"/>
        <v>0</v>
      </c>
      <c r="BF158" s="157">
        <f t="shared" si="25"/>
        <v>7.83</v>
      </c>
      <c r="BG158" s="157">
        <f t="shared" si="26"/>
        <v>0</v>
      </c>
      <c r="BH158" s="157">
        <f t="shared" si="27"/>
        <v>0</v>
      </c>
      <c r="BI158" s="157">
        <f t="shared" si="28"/>
        <v>0</v>
      </c>
      <c r="BJ158" s="14" t="s">
        <v>79</v>
      </c>
      <c r="BK158" s="157">
        <f t="shared" si="29"/>
        <v>7.83</v>
      </c>
      <c r="BL158" s="14" t="s">
        <v>156</v>
      </c>
      <c r="BM158" s="156" t="s">
        <v>280</v>
      </c>
    </row>
    <row r="159" spans="1:65" s="2" customFormat="1" ht="21.75" customHeight="1">
      <c r="A159" s="26"/>
      <c r="B159" s="144"/>
      <c r="C159" s="145" t="s">
        <v>179</v>
      </c>
      <c r="D159" s="145" t="s">
        <v>121</v>
      </c>
      <c r="E159" s="146" t="s">
        <v>372</v>
      </c>
      <c r="F159" s="147" t="s">
        <v>373</v>
      </c>
      <c r="G159" s="148" t="s">
        <v>196</v>
      </c>
      <c r="H159" s="149">
        <v>2</v>
      </c>
      <c r="I159" s="150">
        <v>26.34</v>
      </c>
      <c r="J159" s="150">
        <f t="shared" si="20"/>
        <v>52.68</v>
      </c>
      <c r="K159" s="151"/>
      <c r="L159" s="27"/>
      <c r="M159" s="152" t="s">
        <v>1</v>
      </c>
      <c r="N159" s="153" t="s">
        <v>37</v>
      </c>
      <c r="O159" s="154">
        <v>0</v>
      </c>
      <c r="P159" s="154">
        <f t="shared" si="21"/>
        <v>0</v>
      </c>
      <c r="Q159" s="154">
        <v>0</v>
      </c>
      <c r="R159" s="154">
        <f t="shared" si="22"/>
        <v>0</v>
      </c>
      <c r="S159" s="154">
        <v>0</v>
      </c>
      <c r="T159" s="155">
        <f t="shared" si="23"/>
        <v>0</v>
      </c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R159" s="156" t="s">
        <v>156</v>
      </c>
      <c r="AT159" s="156" t="s">
        <v>121</v>
      </c>
      <c r="AU159" s="156" t="s">
        <v>79</v>
      </c>
      <c r="AY159" s="14" t="s">
        <v>118</v>
      </c>
      <c r="BE159" s="157">
        <f t="shared" si="24"/>
        <v>0</v>
      </c>
      <c r="BF159" s="157">
        <f t="shared" si="25"/>
        <v>52.68</v>
      </c>
      <c r="BG159" s="157">
        <f t="shared" si="26"/>
        <v>0</v>
      </c>
      <c r="BH159" s="157">
        <f t="shared" si="27"/>
        <v>0</v>
      </c>
      <c r="BI159" s="157">
        <f t="shared" si="28"/>
        <v>0</v>
      </c>
      <c r="BJ159" s="14" t="s">
        <v>79</v>
      </c>
      <c r="BK159" s="157">
        <f t="shared" si="29"/>
        <v>52.68</v>
      </c>
      <c r="BL159" s="14" t="s">
        <v>156</v>
      </c>
      <c r="BM159" s="156" t="s">
        <v>282</v>
      </c>
    </row>
    <row r="160" spans="1:65" s="2" customFormat="1" ht="24.2" customHeight="1">
      <c r="A160" s="26"/>
      <c r="B160" s="144"/>
      <c r="C160" s="158" t="s">
        <v>237</v>
      </c>
      <c r="D160" s="158" t="s">
        <v>125</v>
      </c>
      <c r="E160" s="159" t="s">
        <v>374</v>
      </c>
      <c r="F160" s="160" t="s">
        <v>375</v>
      </c>
      <c r="G160" s="161" t="s">
        <v>196</v>
      </c>
      <c r="H160" s="162">
        <v>2</v>
      </c>
      <c r="I160" s="163">
        <v>91.41</v>
      </c>
      <c r="J160" s="163">
        <f t="shared" si="20"/>
        <v>182.82</v>
      </c>
      <c r="K160" s="164"/>
      <c r="L160" s="165"/>
      <c r="M160" s="166" t="s">
        <v>1</v>
      </c>
      <c r="N160" s="167" t="s">
        <v>37</v>
      </c>
      <c r="O160" s="154">
        <v>0</v>
      </c>
      <c r="P160" s="154">
        <f t="shared" si="21"/>
        <v>0</v>
      </c>
      <c r="Q160" s="154">
        <v>0</v>
      </c>
      <c r="R160" s="154">
        <f t="shared" si="22"/>
        <v>0</v>
      </c>
      <c r="S160" s="154">
        <v>0</v>
      </c>
      <c r="T160" s="155">
        <f t="shared" si="23"/>
        <v>0</v>
      </c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R160" s="156" t="s">
        <v>163</v>
      </c>
      <c r="AT160" s="156" t="s">
        <v>125</v>
      </c>
      <c r="AU160" s="156" t="s">
        <v>79</v>
      </c>
      <c r="AY160" s="14" t="s">
        <v>118</v>
      </c>
      <c r="BE160" s="157">
        <f t="shared" si="24"/>
        <v>0</v>
      </c>
      <c r="BF160" s="157">
        <f t="shared" si="25"/>
        <v>182.82</v>
      </c>
      <c r="BG160" s="157">
        <f t="shared" si="26"/>
        <v>0</v>
      </c>
      <c r="BH160" s="157">
        <f t="shared" si="27"/>
        <v>0</v>
      </c>
      <c r="BI160" s="157">
        <f t="shared" si="28"/>
        <v>0</v>
      </c>
      <c r="BJ160" s="14" t="s">
        <v>79</v>
      </c>
      <c r="BK160" s="157">
        <f t="shared" si="29"/>
        <v>182.82</v>
      </c>
      <c r="BL160" s="14" t="s">
        <v>156</v>
      </c>
      <c r="BM160" s="156" t="s">
        <v>283</v>
      </c>
    </row>
    <row r="161" spans="1:65" s="2" customFormat="1" ht="24.2" customHeight="1">
      <c r="A161" s="26"/>
      <c r="B161" s="144"/>
      <c r="C161" s="145" t="s">
        <v>187</v>
      </c>
      <c r="D161" s="145" t="s">
        <v>121</v>
      </c>
      <c r="E161" s="146" t="s">
        <v>376</v>
      </c>
      <c r="F161" s="147" t="s">
        <v>377</v>
      </c>
      <c r="G161" s="148" t="s">
        <v>196</v>
      </c>
      <c r="H161" s="149">
        <v>5</v>
      </c>
      <c r="I161" s="150">
        <v>60.91</v>
      </c>
      <c r="J161" s="150">
        <f t="shared" si="20"/>
        <v>304.55</v>
      </c>
      <c r="K161" s="151"/>
      <c r="L161" s="27"/>
      <c r="M161" s="152" t="s">
        <v>1</v>
      </c>
      <c r="N161" s="153" t="s">
        <v>37</v>
      </c>
      <c r="O161" s="154">
        <v>0</v>
      </c>
      <c r="P161" s="154">
        <f t="shared" si="21"/>
        <v>0</v>
      </c>
      <c r="Q161" s="154">
        <v>0</v>
      </c>
      <c r="R161" s="154">
        <f t="shared" si="22"/>
        <v>0</v>
      </c>
      <c r="S161" s="154">
        <v>0</v>
      </c>
      <c r="T161" s="155">
        <f t="shared" si="23"/>
        <v>0</v>
      </c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R161" s="156" t="s">
        <v>156</v>
      </c>
      <c r="AT161" s="156" t="s">
        <v>121</v>
      </c>
      <c r="AU161" s="156" t="s">
        <v>79</v>
      </c>
      <c r="AY161" s="14" t="s">
        <v>118</v>
      </c>
      <c r="BE161" s="157">
        <f t="shared" si="24"/>
        <v>0</v>
      </c>
      <c r="BF161" s="157">
        <f t="shared" si="25"/>
        <v>304.55</v>
      </c>
      <c r="BG161" s="157">
        <f t="shared" si="26"/>
        <v>0</v>
      </c>
      <c r="BH161" s="157">
        <f t="shared" si="27"/>
        <v>0</v>
      </c>
      <c r="BI161" s="157">
        <f t="shared" si="28"/>
        <v>0</v>
      </c>
      <c r="BJ161" s="14" t="s">
        <v>79</v>
      </c>
      <c r="BK161" s="157">
        <f t="shared" si="29"/>
        <v>304.55</v>
      </c>
      <c r="BL161" s="14" t="s">
        <v>156</v>
      </c>
      <c r="BM161" s="156" t="s">
        <v>285</v>
      </c>
    </row>
    <row r="162" spans="1:65" s="2" customFormat="1" ht="33" customHeight="1">
      <c r="A162" s="26"/>
      <c r="B162" s="144"/>
      <c r="C162" s="158" t="s">
        <v>289</v>
      </c>
      <c r="D162" s="158" t="s">
        <v>125</v>
      </c>
      <c r="E162" s="159" t="s">
        <v>378</v>
      </c>
      <c r="F162" s="160" t="s">
        <v>379</v>
      </c>
      <c r="G162" s="161" t="s">
        <v>196</v>
      </c>
      <c r="H162" s="162">
        <v>5</v>
      </c>
      <c r="I162" s="163">
        <v>308.42</v>
      </c>
      <c r="J162" s="163">
        <f t="shared" si="20"/>
        <v>1542.1</v>
      </c>
      <c r="K162" s="164"/>
      <c r="L162" s="165"/>
      <c r="M162" s="166" t="s">
        <v>1</v>
      </c>
      <c r="N162" s="167" t="s">
        <v>37</v>
      </c>
      <c r="O162" s="154">
        <v>0</v>
      </c>
      <c r="P162" s="154">
        <f t="shared" si="21"/>
        <v>0</v>
      </c>
      <c r="Q162" s="154">
        <v>0</v>
      </c>
      <c r="R162" s="154">
        <f t="shared" si="22"/>
        <v>0</v>
      </c>
      <c r="S162" s="154">
        <v>0</v>
      </c>
      <c r="T162" s="155">
        <f t="shared" si="23"/>
        <v>0</v>
      </c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R162" s="156" t="s">
        <v>163</v>
      </c>
      <c r="AT162" s="156" t="s">
        <v>125</v>
      </c>
      <c r="AU162" s="156" t="s">
        <v>79</v>
      </c>
      <c r="AY162" s="14" t="s">
        <v>118</v>
      </c>
      <c r="BE162" s="157">
        <f t="shared" si="24"/>
        <v>0</v>
      </c>
      <c r="BF162" s="157">
        <f t="shared" si="25"/>
        <v>1542.1</v>
      </c>
      <c r="BG162" s="157">
        <f t="shared" si="26"/>
        <v>0</v>
      </c>
      <c r="BH162" s="157">
        <f t="shared" si="27"/>
        <v>0</v>
      </c>
      <c r="BI162" s="157">
        <f t="shared" si="28"/>
        <v>0</v>
      </c>
      <c r="BJ162" s="14" t="s">
        <v>79</v>
      </c>
      <c r="BK162" s="157">
        <f t="shared" si="29"/>
        <v>1542.1</v>
      </c>
      <c r="BL162" s="14" t="s">
        <v>156</v>
      </c>
      <c r="BM162" s="156" t="s">
        <v>286</v>
      </c>
    </row>
    <row r="163" spans="1:65" s="2" customFormat="1" ht="16.5" customHeight="1">
      <c r="A163" s="26"/>
      <c r="B163" s="144"/>
      <c r="C163" s="145" t="s">
        <v>163</v>
      </c>
      <c r="D163" s="145" t="s">
        <v>121</v>
      </c>
      <c r="E163" s="146" t="s">
        <v>380</v>
      </c>
      <c r="F163" s="147" t="s">
        <v>381</v>
      </c>
      <c r="G163" s="148" t="s">
        <v>196</v>
      </c>
      <c r="H163" s="149">
        <v>5</v>
      </c>
      <c r="I163" s="150">
        <v>10.119999999999999</v>
      </c>
      <c r="J163" s="150">
        <f t="shared" si="20"/>
        <v>50.6</v>
      </c>
      <c r="K163" s="151"/>
      <c r="L163" s="27"/>
      <c r="M163" s="152" t="s">
        <v>1</v>
      </c>
      <c r="N163" s="153" t="s">
        <v>37</v>
      </c>
      <c r="O163" s="154">
        <v>0</v>
      </c>
      <c r="P163" s="154">
        <f t="shared" si="21"/>
        <v>0</v>
      </c>
      <c r="Q163" s="154">
        <v>0</v>
      </c>
      <c r="R163" s="154">
        <f t="shared" si="22"/>
        <v>0</v>
      </c>
      <c r="S163" s="154">
        <v>0</v>
      </c>
      <c r="T163" s="155">
        <f t="shared" si="23"/>
        <v>0</v>
      </c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R163" s="156" t="s">
        <v>156</v>
      </c>
      <c r="AT163" s="156" t="s">
        <v>121</v>
      </c>
      <c r="AU163" s="156" t="s">
        <v>79</v>
      </c>
      <c r="AY163" s="14" t="s">
        <v>118</v>
      </c>
      <c r="BE163" s="157">
        <f t="shared" si="24"/>
        <v>0</v>
      </c>
      <c r="BF163" s="157">
        <f t="shared" si="25"/>
        <v>50.6</v>
      </c>
      <c r="BG163" s="157">
        <f t="shared" si="26"/>
        <v>0</v>
      </c>
      <c r="BH163" s="157">
        <f t="shared" si="27"/>
        <v>0</v>
      </c>
      <c r="BI163" s="157">
        <f t="shared" si="28"/>
        <v>0</v>
      </c>
      <c r="BJ163" s="14" t="s">
        <v>79</v>
      </c>
      <c r="BK163" s="157">
        <f t="shared" si="29"/>
        <v>50.6</v>
      </c>
      <c r="BL163" s="14" t="s">
        <v>156</v>
      </c>
      <c r="BM163" s="156" t="s">
        <v>186</v>
      </c>
    </row>
    <row r="164" spans="1:65" s="2" customFormat="1" ht="24.2" customHeight="1">
      <c r="A164" s="26"/>
      <c r="B164" s="144"/>
      <c r="C164" s="158" t="s">
        <v>292</v>
      </c>
      <c r="D164" s="158" t="s">
        <v>125</v>
      </c>
      <c r="E164" s="159" t="s">
        <v>382</v>
      </c>
      <c r="F164" s="160" t="s">
        <v>383</v>
      </c>
      <c r="G164" s="161" t="s">
        <v>196</v>
      </c>
      <c r="H164" s="162">
        <v>5</v>
      </c>
      <c r="I164" s="163">
        <v>91.49</v>
      </c>
      <c r="J164" s="163">
        <f t="shared" si="20"/>
        <v>457.45</v>
      </c>
      <c r="K164" s="164"/>
      <c r="L164" s="165"/>
      <c r="M164" s="166" t="s">
        <v>1</v>
      </c>
      <c r="N164" s="167" t="s">
        <v>37</v>
      </c>
      <c r="O164" s="154">
        <v>0</v>
      </c>
      <c r="P164" s="154">
        <f t="shared" si="21"/>
        <v>0</v>
      </c>
      <c r="Q164" s="154">
        <v>0</v>
      </c>
      <c r="R164" s="154">
        <f t="shared" si="22"/>
        <v>0</v>
      </c>
      <c r="S164" s="154">
        <v>0</v>
      </c>
      <c r="T164" s="155">
        <f t="shared" si="23"/>
        <v>0</v>
      </c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R164" s="156" t="s">
        <v>163</v>
      </c>
      <c r="AT164" s="156" t="s">
        <v>125</v>
      </c>
      <c r="AU164" s="156" t="s">
        <v>79</v>
      </c>
      <c r="AY164" s="14" t="s">
        <v>118</v>
      </c>
      <c r="BE164" s="157">
        <f t="shared" si="24"/>
        <v>0</v>
      </c>
      <c r="BF164" s="157">
        <f t="shared" si="25"/>
        <v>457.45</v>
      </c>
      <c r="BG164" s="157">
        <f t="shared" si="26"/>
        <v>0</v>
      </c>
      <c r="BH164" s="157">
        <f t="shared" si="27"/>
        <v>0</v>
      </c>
      <c r="BI164" s="157">
        <f t="shared" si="28"/>
        <v>0</v>
      </c>
      <c r="BJ164" s="14" t="s">
        <v>79</v>
      </c>
      <c r="BK164" s="157">
        <f t="shared" si="29"/>
        <v>457.45</v>
      </c>
      <c r="BL164" s="14" t="s">
        <v>156</v>
      </c>
      <c r="BM164" s="156" t="s">
        <v>290</v>
      </c>
    </row>
    <row r="165" spans="1:65" s="2" customFormat="1" ht="24.2" customHeight="1">
      <c r="A165" s="26"/>
      <c r="B165" s="144"/>
      <c r="C165" s="145" t="s">
        <v>250</v>
      </c>
      <c r="D165" s="145" t="s">
        <v>121</v>
      </c>
      <c r="E165" s="146" t="s">
        <v>384</v>
      </c>
      <c r="F165" s="147" t="s">
        <v>385</v>
      </c>
      <c r="G165" s="148" t="s">
        <v>369</v>
      </c>
      <c r="H165" s="149">
        <v>1</v>
      </c>
      <c r="I165" s="150">
        <v>7.03</v>
      </c>
      <c r="J165" s="150">
        <f t="shared" si="20"/>
        <v>7.03</v>
      </c>
      <c r="K165" s="151"/>
      <c r="L165" s="27"/>
      <c r="M165" s="152" t="s">
        <v>1</v>
      </c>
      <c r="N165" s="153" t="s">
        <v>37</v>
      </c>
      <c r="O165" s="154">
        <v>0</v>
      </c>
      <c r="P165" s="154">
        <f t="shared" si="21"/>
        <v>0</v>
      </c>
      <c r="Q165" s="154">
        <v>0</v>
      </c>
      <c r="R165" s="154">
        <f t="shared" si="22"/>
        <v>0</v>
      </c>
      <c r="S165" s="154">
        <v>0</v>
      </c>
      <c r="T165" s="155">
        <f t="shared" si="23"/>
        <v>0</v>
      </c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R165" s="156" t="s">
        <v>156</v>
      </c>
      <c r="AT165" s="156" t="s">
        <v>121</v>
      </c>
      <c r="AU165" s="156" t="s">
        <v>79</v>
      </c>
      <c r="AY165" s="14" t="s">
        <v>118</v>
      </c>
      <c r="BE165" s="157">
        <f t="shared" si="24"/>
        <v>0</v>
      </c>
      <c r="BF165" s="157">
        <f t="shared" si="25"/>
        <v>7.03</v>
      </c>
      <c r="BG165" s="157">
        <f t="shared" si="26"/>
        <v>0</v>
      </c>
      <c r="BH165" s="157">
        <f t="shared" si="27"/>
        <v>0</v>
      </c>
      <c r="BI165" s="157">
        <f t="shared" si="28"/>
        <v>0</v>
      </c>
      <c r="BJ165" s="14" t="s">
        <v>79</v>
      </c>
      <c r="BK165" s="157">
        <f t="shared" si="29"/>
        <v>7.03</v>
      </c>
      <c r="BL165" s="14" t="s">
        <v>156</v>
      </c>
      <c r="BM165" s="156" t="s">
        <v>291</v>
      </c>
    </row>
    <row r="166" spans="1:65" s="2" customFormat="1" ht="21.75" customHeight="1">
      <c r="A166" s="26"/>
      <c r="B166" s="144"/>
      <c r="C166" s="145" t="s">
        <v>281</v>
      </c>
      <c r="D166" s="145" t="s">
        <v>121</v>
      </c>
      <c r="E166" s="146" t="s">
        <v>386</v>
      </c>
      <c r="F166" s="147" t="s">
        <v>387</v>
      </c>
      <c r="G166" s="148" t="s">
        <v>196</v>
      </c>
      <c r="H166" s="149">
        <v>5</v>
      </c>
      <c r="I166" s="150">
        <v>42.34</v>
      </c>
      <c r="J166" s="150">
        <f t="shared" si="20"/>
        <v>211.7</v>
      </c>
      <c r="K166" s="151"/>
      <c r="L166" s="27"/>
      <c r="M166" s="152" t="s">
        <v>1</v>
      </c>
      <c r="N166" s="153" t="s">
        <v>37</v>
      </c>
      <c r="O166" s="154">
        <v>0</v>
      </c>
      <c r="P166" s="154">
        <f t="shared" si="21"/>
        <v>0</v>
      </c>
      <c r="Q166" s="154">
        <v>0</v>
      </c>
      <c r="R166" s="154">
        <f t="shared" si="22"/>
        <v>0</v>
      </c>
      <c r="S166" s="154">
        <v>0</v>
      </c>
      <c r="T166" s="155">
        <f t="shared" si="23"/>
        <v>0</v>
      </c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R166" s="156" t="s">
        <v>156</v>
      </c>
      <c r="AT166" s="156" t="s">
        <v>121</v>
      </c>
      <c r="AU166" s="156" t="s">
        <v>79</v>
      </c>
      <c r="AY166" s="14" t="s">
        <v>118</v>
      </c>
      <c r="BE166" s="157">
        <f t="shared" si="24"/>
        <v>0</v>
      </c>
      <c r="BF166" s="157">
        <f t="shared" si="25"/>
        <v>211.7</v>
      </c>
      <c r="BG166" s="157">
        <f t="shared" si="26"/>
        <v>0</v>
      </c>
      <c r="BH166" s="157">
        <f t="shared" si="27"/>
        <v>0</v>
      </c>
      <c r="BI166" s="157">
        <f t="shared" si="28"/>
        <v>0</v>
      </c>
      <c r="BJ166" s="14" t="s">
        <v>79</v>
      </c>
      <c r="BK166" s="157">
        <f t="shared" si="29"/>
        <v>211.7</v>
      </c>
      <c r="BL166" s="14" t="s">
        <v>156</v>
      </c>
      <c r="BM166" s="156" t="s">
        <v>293</v>
      </c>
    </row>
    <row r="167" spans="1:65" s="2" customFormat="1" ht="24.2" customHeight="1">
      <c r="A167" s="26"/>
      <c r="B167" s="144"/>
      <c r="C167" s="158" t="s">
        <v>253</v>
      </c>
      <c r="D167" s="158" t="s">
        <v>125</v>
      </c>
      <c r="E167" s="159" t="s">
        <v>388</v>
      </c>
      <c r="F167" s="160" t="s">
        <v>389</v>
      </c>
      <c r="G167" s="161" t="s">
        <v>196</v>
      </c>
      <c r="H167" s="162">
        <v>5</v>
      </c>
      <c r="I167" s="163">
        <v>97.53</v>
      </c>
      <c r="J167" s="163">
        <f t="shared" si="20"/>
        <v>487.65</v>
      </c>
      <c r="K167" s="164"/>
      <c r="L167" s="165"/>
      <c r="M167" s="166" t="s">
        <v>1</v>
      </c>
      <c r="N167" s="167" t="s">
        <v>37</v>
      </c>
      <c r="O167" s="154">
        <v>0</v>
      </c>
      <c r="P167" s="154">
        <f t="shared" si="21"/>
        <v>0</v>
      </c>
      <c r="Q167" s="154">
        <v>0</v>
      </c>
      <c r="R167" s="154">
        <f t="shared" si="22"/>
        <v>0</v>
      </c>
      <c r="S167" s="154">
        <v>0</v>
      </c>
      <c r="T167" s="155">
        <f t="shared" si="23"/>
        <v>0</v>
      </c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R167" s="156" t="s">
        <v>163</v>
      </c>
      <c r="AT167" s="156" t="s">
        <v>125</v>
      </c>
      <c r="AU167" s="156" t="s">
        <v>79</v>
      </c>
      <c r="AY167" s="14" t="s">
        <v>118</v>
      </c>
      <c r="BE167" s="157">
        <f t="shared" si="24"/>
        <v>0</v>
      </c>
      <c r="BF167" s="157">
        <f t="shared" si="25"/>
        <v>487.65</v>
      </c>
      <c r="BG167" s="157">
        <f t="shared" si="26"/>
        <v>0</v>
      </c>
      <c r="BH167" s="157">
        <f t="shared" si="27"/>
        <v>0</v>
      </c>
      <c r="BI167" s="157">
        <f t="shared" si="28"/>
        <v>0</v>
      </c>
      <c r="BJ167" s="14" t="s">
        <v>79</v>
      </c>
      <c r="BK167" s="157">
        <f t="shared" si="29"/>
        <v>487.65</v>
      </c>
      <c r="BL167" s="14" t="s">
        <v>156</v>
      </c>
      <c r="BM167" s="156" t="s">
        <v>296</v>
      </c>
    </row>
    <row r="168" spans="1:65" s="2" customFormat="1" ht="16.5" customHeight="1">
      <c r="A168" s="26"/>
      <c r="B168" s="144"/>
      <c r="C168" s="145" t="s">
        <v>284</v>
      </c>
      <c r="D168" s="145" t="s">
        <v>121</v>
      </c>
      <c r="E168" s="146" t="s">
        <v>390</v>
      </c>
      <c r="F168" s="147" t="s">
        <v>391</v>
      </c>
      <c r="G168" s="148" t="s">
        <v>196</v>
      </c>
      <c r="H168" s="149">
        <v>5</v>
      </c>
      <c r="I168" s="150">
        <v>3.4</v>
      </c>
      <c r="J168" s="150">
        <f t="shared" si="20"/>
        <v>17</v>
      </c>
      <c r="K168" s="151"/>
      <c r="L168" s="27"/>
      <c r="M168" s="152" t="s">
        <v>1</v>
      </c>
      <c r="N168" s="153" t="s">
        <v>37</v>
      </c>
      <c r="O168" s="154">
        <v>0</v>
      </c>
      <c r="P168" s="154">
        <f t="shared" si="21"/>
        <v>0</v>
      </c>
      <c r="Q168" s="154">
        <v>0</v>
      </c>
      <c r="R168" s="154">
        <f t="shared" si="22"/>
        <v>0</v>
      </c>
      <c r="S168" s="154">
        <v>0</v>
      </c>
      <c r="T168" s="155">
        <f t="shared" si="23"/>
        <v>0</v>
      </c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R168" s="156" t="s">
        <v>156</v>
      </c>
      <c r="AT168" s="156" t="s">
        <v>121</v>
      </c>
      <c r="AU168" s="156" t="s">
        <v>79</v>
      </c>
      <c r="AY168" s="14" t="s">
        <v>118</v>
      </c>
      <c r="BE168" s="157">
        <f t="shared" si="24"/>
        <v>0</v>
      </c>
      <c r="BF168" s="157">
        <f t="shared" si="25"/>
        <v>17</v>
      </c>
      <c r="BG168" s="157">
        <f t="shared" si="26"/>
        <v>0</v>
      </c>
      <c r="BH168" s="157">
        <f t="shared" si="27"/>
        <v>0</v>
      </c>
      <c r="BI168" s="157">
        <f t="shared" si="28"/>
        <v>0</v>
      </c>
      <c r="BJ168" s="14" t="s">
        <v>79</v>
      </c>
      <c r="BK168" s="157">
        <f t="shared" si="29"/>
        <v>17</v>
      </c>
      <c r="BL168" s="14" t="s">
        <v>156</v>
      </c>
      <c r="BM168" s="156" t="s">
        <v>300</v>
      </c>
    </row>
    <row r="169" spans="1:65" s="2" customFormat="1" ht="16.5" customHeight="1">
      <c r="A169" s="26"/>
      <c r="B169" s="144"/>
      <c r="C169" s="158" t="s">
        <v>256</v>
      </c>
      <c r="D169" s="158" t="s">
        <v>125</v>
      </c>
      <c r="E169" s="159" t="s">
        <v>392</v>
      </c>
      <c r="F169" s="160" t="s">
        <v>393</v>
      </c>
      <c r="G169" s="161" t="s">
        <v>196</v>
      </c>
      <c r="H169" s="162">
        <v>5</v>
      </c>
      <c r="I169" s="163">
        <v>32.14</v>
      </c>
      <c r="J169" s="163">
        <f t="shared" si="20"/>
        <v>160.69999999999999</v>
      </c>
      <c r="K169" s="164"/>
      <c r="L169" s="165"/>
      <c r="M169" s="166" t="s">
        <v>1</v>
      </c>
      <c r="N169" s="167" t="s">
        <v>37</v>
      </c>
      <c r="O169" s="154">
        <v>0</v>
      </c>
      <c r="P169" s="154">
        <f t="shared" si="21"/>
        <v>0</v>
      </c>
      <c r="Q169" s="154">
        <v>0</v>
      </c>
      <c r="R169" s="154">
        <f t="shared" si="22"/>
        <v>0</v>
      </c>
      <c r="S169" s="154">
        <v>0</v>
      </c>
      <c r="T169" s="155">
        <f t="shared" si="23"/>
        <v>0</v>
      </c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R169" s="156" t="s">
        <v>163</v>
      </c>
      <c r="AT169" s="156" t="s">
        <v>125</v>
      </c>
      <c r="AU169" s="156" t="s">
        <v>79</v>
      </c>
      <c r="AY169" s="14" t="s">
        <v>118</v>
      </c>
      <c r="BE169" s="157">
        <f t="shared" si="24"/>
        <v>0</v>
      </c>
      <c r="BF169" s="157">
        <f t="shared" si="25"/>
        <v>160.69999999999999</v>
      </c>
      <c r="BG169" s="157">
        <f t="shared" si="26"/>
        <v>0</v>
      </c>
      <c r="BH169" s="157">
        <f t="shared" si="27"/>
        <v>0</v>
      </c>
      <c r="BI169" s="157">
        <f t="shared" si="28"/>
        <v>0</v>
      </c>
      <c r="BJ169" s="14" t="s">
        <v>79</v>
      </c>
      <c r="BK169" s="157">
        <f t="shared" si="29"/>
        <v>160.69999999999999</v>
      </c>
      <c r="BL169" s="14" t="s">
        <v>156</v>
      </c>
      <c r="BM169" s="156" t="s">
        <v>302</v>
      </c>
    </row>
    <row r="170" spans="1:65" s="2" customFormat="1" ht="24.2" customHeight="1">
      <c r="A170" s="26"/>
      <c r="B170" s="144"/>
      <c r="C170" s="145" t="s">
        <v>301</v>
      </c>
      <c r="D170" s="145" t="s">
        <v>121</v>
      </c>
      <c r="E170" s="146" t="s">
        <v>394</v>
      </c>
      <c r="F170" s="147" t="s">
        <v>395</v>
      </c>
      <c r="G170" s="148" t="s">
        <v>369</v>
      </c>
      <c r="H170" s="149">
        <v>1</v>
      </c>
      <c r="I170" s="150">
        <v>9.64</v>
      </c>
      <c r="J170" s="150">
        <f t="shared" si="20"/>
        <v>9.64</v>
      </c>
      <c r="K170" s="151"/>
      <c r="L170" s="27"/>
      <c r="M170" s="152" t="s">
        <v>1</v>
      </c>
      <c r="N170" s="153" t="s">
        <v>37</v>
      </c>
      <c r="O170" s="154">
        <v>0</v>
      </c>
      <c r="P170" s="154">
        <f t="shared" si="21"/>
        <v>0</v>
      </c>
      <c r="Q170" s="154">
        <v>0</v>
      </c>
      <c r="R170" s="154">
        <f t="shared" si="22"/>
        <v>0</v>
      </c>
      <c r="S170" s="154">
        <v>0</v>
      </c>
      <c r="T170" s="155">
        <f t="shared" si="23"/>
        <v>0</v>
      </c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R170" s="156" t="s">
        <v>156</v>
      </c>
      <c r="AT170" s="156" t="s">
        <v>121</v>
      </c>
      <c r="AU170" s="156" t="s">
        <v>79</v>
      </c>
      <c r="AY170" s="14" t="s">
        <v>118</v>
      </c>
      <c r="BE170" s="157">
        <f t="shared" si="24"/>
        <v>0</v>
      </c>
      <c r="BF170" s="157">
        <f t="shared" si="25"/>
        <v>9.64</v>
      </c>
      <c r="BG170" s="157">
        <f t="shared" si="26"/>
        <v>0</v>
      </c>
      <c r="BH170" s="157">
        <f t="shared" si="27"/>
        <v>0</v>
      </c>
      <c r="BI170" s="157">
        <f t="shared" si="28"/>
        <v>0</v>
      </c>
      <c r="BJ170" s="14" t="s">
        <v>79</v>
      </c>
      <c r="BK170" s="157">
        <f t="shared" si="29"/>
        <v>9.64</v>
      </c>
      <c r="BL170" s="14" t="s">
        <v>156</v>
      </c>
      <c r="BM170" s="156" t="s">
        <v>303</v>
      </c>
    </row>
    <row r="171" spans="1:65" s="2" customFormat="1" ht="21.75" customHeight="1">
      <c r="A171" s="26"/>
      <c r="B171" s="144"/>
      <c r="C171" s="145" t="s">
        <v>280</v>
      </c>
      <c r="D171" s="145" t="s">
        <v>121</v>
      </c>
      <c r="E171" s="146" t="s">
        <v>396</v>
      </c>
      <c r="F171" s="147" t="s">
        <v>397</v>
      </c>
      <c r="G171" s="148" t="s">
        <v>196</v>
      </c>
      <c r="H171" s="149">
        <v>19</v>
      </c>
      <c r="I171" s="150">
        <v>7.43</v>
      </c>
      <c r="J171" s="150">
        <f t="shared" si="20"/>
        <v>141.16999999999999</v>
      </c>
      <c r="K171" s="151"/>
      <c r="L171" s="27"/>
      <c r="M171" s="152" t="s">
        <v>1</v>
      </c>
      <c r="N171" s="153" t="s">
        <v>37</v>
      </c>
      <c r="O171" s="154">
        <v>0.21443000000000001</v>
      </c>
      <c r="P171" s="154">
        <f t="shared" si="21"/>
        <v>4.0741700000000005</v>
      </c>
      <c r="Q171" s="154">
        <v>8.0000000000000007E-5</v>
      </c>
      <c r="R171" s="154">
        <f t="shared" si="22"/>
        <v>1.5200000000000001E-3</v>
      </c>
      <c r="S171" s="154">
        <v>0</v>
      </c>
      <c r="T171" s="155">
        <f t="shared" si="23"/>
        <v>0</v>
      </c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R171" s="156" t="s">
        <v>85</v>
      </c>
      <c r="AT171" s="156" t="s">
        <v>121</v>
      </c>
      <c r="AU171" s="156" t="s">
        <v>79</v>
      </c>
      <c r="AY171" s="14" t="s">
        <v>118</v>
      </c>
      <c r="BE171" s="157">
        <f t="shared" si="24"/>
        <v>0</v>
      </c>
      <c r="BF171" s="157">
        <f t="shared" si="25"/>
        <v>141.16999999999999</v>
      </c>
      <c r="BG171" s="157">
        <f t="shared" si="26"/>
        <v>0</v>
      </c>
      <c r="BH171" s="157">
        <f t="shared" si="27"/>
        <v>0</v>
      </c>
      <c r="BI171" s="157">
        <f t="shared" si="28"/>
        <v>0</v>
      </c>
      <c r="BJ171" s="14" t="s">
        <v>79</v>
      </c>
      <c r="BK171" s="157">
        <f t="shared" si="29"/>
        <v>141.16999999999999</v>
      </c>
      <c r="BL171" s="14" t="s">
        <v>85</v>
      </c>
      <c r="BM171" s="156" t="s">
        <v>398</v>
      </c>
    </row>
    <row r="172" spans="1:65" s="2" customFormat="1" ht="16.5" customHeight="1">
      <c r="A172" s="26"/>
      <c r="B172" s="144"/>
      <c r="C172" s="145" t="s">
        <v>259</v>
      </c>
      <c r="D172" s="145" t="s">
        <v>121</v>
      </c>
      <c r="E172" s="146" t="s">
        <v>399</v>
      </c>
      <c r="F172" s="147" t="s">
        <v>400</v>
      </c>
      <c r="G172" s="148" t="s">
        <v>196</v>
      </c>
      <c r="H172" s="149">
        <v>19</v>
      </c>
      <c r="I172" s="150">
        <v>0</v>
      </c>
      <c r="J172" s="150">
        <f t="shared" si="20"/>
        <v>0</v>
      </c>
      <c r="K172" s="151"/>
      <c r="L172" s="27"/>
      <c r="M172" s="152" t="s">
        <v>1</v>
      </c>
      <c r="N172" s="153" t="s">
        <v>37</v>
      </c>
      <c r="O172" s="154">
        <v>0</v>
      </c>
      <c r="P172" s="154">
        <f t="shared" si="21"/>
        <v>0</v>
      </c>
      <c r="Q172" s="154">
        <v>0</v>
      </c>
      <c r="R172" s="154">
        <f t="shared" si="22"/>
        <v>0</v>
      </c>
      <c r="S172" s="154">
        <v>0</v>
      </c>
      <c r="T172" s="155">
        <f t="shared" si="23"/>
        <v>0</v>
      </c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R172" s="156" t="s">
        <v>156</v>
      </c>
      <c r="AT172" s="156" t="s">
        <v>121</v>
      </c>
      <c r="AU172" s="156" t="s">
        <v>79</v>
      </c>
      <c r="AY172" s="14" t="s">
        <v>118</v>
      </c>
      <c r="BE172" s="157">
        <f t="shared" si="24"/>
        <v>0</v>
      </c>
      <c r="BF172" s="157">
        <f t="shared" si="25"/>
        <v>0</v>
      </c>
      <c r="BG172" s="157">
        <f t="shared" si="26"/>
        <v>0</v>
      </c>
      <c r="BH172" s="157">
        <f t="shared" si="27"/>
        <v>0</v>
      </c>
      <c r="BI172" s="157">
        <f t="shared" si="28"/>
        <v>0</v>
      </c>
      <c r="BJ172" s="14" t="s">
        <v>79</v>
      </c>
      <c r="BK172" s="157">
        <f t="shared" si="29"/>
        <v>0</v>
      </c>
      <c r="BL172" s="14" t="s">
        <v>156</v>
      </c>
      <c r="BM172" s="156" t="s">
        <v>305</v>
      </c>
    </row>
    <row r="173" spans="1:65" s="2" customFormat="1" ht="24.2" customHeight="1">
      <c r="A173" s="26"/>
      <c r="B173" s="144"/>
      <c r="C173" s="158" t="s">
        <v>276</v>
      </c>
      <c r="D173" s="158" t="s">
        <v>125</v>
      </c>
      <c r="E173" s="159" t="s">
        <v>401</v>
      </c>
      <c r="F173" s="160" t="s">
        <v>402</v>
      </c>
      <c r="G173" s="161" t="s">
        <v>196</v>
      </c>
      <c r="H173" s="162">
        <v>17</v>
      </c>
      <c r="I173" s="163">
        <v>10.11</v>
      </c>
      <c r="J173" s="163">
        <f t="shared" si="20"/>
        <v>171.87</v>
      </c>
      <c r="K173" s="164"/>
      <c r="L173" s="165"/>
      <c r="M173" s="166" t="s">
        <v>1</v>
      </c>
      <c r="N173" s="167" t="s">
        <v>37</v>
      </c>
      <c r="O173" s="154">
        <v>0</v>
      </c>
      <c r="P173" s="154">
        <f t="shared" si="21"/>
        <v>0</v>
      </c>
      <c r="Q173" s="154">
        <v>0</v>
      </c>
      <c r="R173" s="154">
        <f t="shared" si="22"/>
        <v>0</v>
      </c>
      <c r="S173" s="154">
        <v>0</v>
      </c>
      <c r="T173" s="155">
        <f t="shared" si="23"/>
        <v>0</v>
      </c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R173" s="156" t="s">
        <v>163</v>
      </c>
      <c r="AT173" s="156" t="s">
        <v>125</v>
      </c>
      <c r="AU173" s="156" t="s">
        <v>79</v>
      </c>
      <c r="AY173" s="14" t="s">
        <v>118</v>
      </c>
      <c r="BE173" s="157">
        <f t="shared" si="24"/>
        <v>0</v>
      </c>
      <c r="BF173" s="157">
        <f t="shared" si="25"/>
        <v>171.87</v>
      </c>
      <c r="BG173" s="157">
        <f t="shared" si="26"/>
        <v>0</v>
      </c>
      <c r="BH173" s="157">
        <f t="shared" si="27"/>
        <v>0</v>
      </c>
      <c r="BI173" s="157">
        <f t="shared" si="28"/>
        <v>0</v>
      </c>
      <c r="BJ173" s="14" t="s">
        <v>79</v>
      </c>
      <c r="BK173" s="157">
        <f t="shared" si="29"/>
        <v>171.87</v>
      </c>
      <c r="BL173" s="14" t="s">
        <v>156</v>
      </c>
      <c r="BM173" s="156" t="s">
        <v>307</v>
      </c>
    </row>
    <row r="174" spans="1:65" s="2" customFormat="1" ht="16.5" customHeight="1">
      <c r="A174" s="26"/>
      <c r="B174" s="144"/>
      <c r="C174" s="158" t="s">
        <v>262</v>
      </c>
      <c r="D174" s="158" t="s">
        <v>125</v>
      </c>
      <c r="E174" s="159" t="s">
        <v>403</v>
      </c>
      <c r="F174" s="160" t="s">
        <v>404</v>
      </c>
      <c r="G174" s="161" t="s">
        <v>196</v>
      </c>
      <c r="H174" s="162">
        <v>2</v>
      </c>
      <c r="I174" s="163">
        <v>33.020000000000003</v>
      </c>
      <c r="J174" s="163">
        <f t="shared" si="20"/>
        <v>66.040000000000006</v>
      </c>
      <c r="K174" s="164"/>
      <c r="L174" s="165"/>
      <c r="M174" s="166" t="s">
        <v>1</v>
      </c>
      <c r="N174" s="167" t="s">
        <v>37</v>
      </c>
      <c r="O174" s="154">
        <v>0</v>
      </c>
      <c r="P174" s="154">
        <f t="shared" si="21"/>
        <v>0</v>
      </c>
      <c r="Q174" s="154">
        <v>0</v>
      </c>
      <c r="R174" s="154">
        <f t="shared" si="22"/>
        <v>0</v>
      </c>
      <c r="S174" s="154">
        <v>0</v>
      </c>
      <c r="T174" s="155">
        <f t="shared" si="23"/>
        <v>0</v>
      </c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R174" s="156" t="s">
        <v>163</v>
      </c>
      <c r="AT174" s="156" t="s">
        <v>125</v>
      </c>
      <c r="AU174" s="156" t="s">
        <v>79</v>
      </c>
      <c r="AY174" s="14" t="s">
        <v>118</v>
      </c>
      <c r="BE174" s="157">
        <f t="shared" si="24"/>
        <v>0</v>
      </c>
      <c r="BF174" s="157">
        <f t="shared" si="25"/>
        <v>66.040000000000006</v>
      </c>
      <c r="BG174" s="157">
        <f t="shared" si="26"/>
        <v>0</v>
      </c>
      <c r="BH174" s="157">
        <f t="shared" si="27"/>
        <v>0</v>
      </c>
      <c r="BI174" s="157">
        <f t="shared" si="28"/>
        <v>0</v>
      </c>
      <c r="BJ174" s="14" t="s">
        <v>79</v>
      </c>
      <c r="BK174" s="157">
        <f t="shared" si="29"/>
        <v>66.040000000000006</v>
      </c>
      <c r="BL174" s="14" t="s">
        <v>156</v>
      </c>
      <c r="BM174" s="156" t="s">
        <v>405</v>
      </c>
    </row>
    <row r="175" spans="1:65" s="2" customFormat="1" ht="24.2" customHeight="1">
      <c r="A175" s="26"/>
      <c r="B175" s="144"/>
      <c r="C175" s="145" t="s">
        <v>306</v>
      </c>
      <c r="D175" s="145" t="s">
        <v>121</v>
      </c>
      <c r="E175" s="146" t="s">
        <v>406</v>
      </c>
      <c r="F175" s="147" t="s">
        <v>407</v>
      </c>
      <c r="G175" s="148" t="s">
        <v>369</v>
      </c>
      <c r="H175" s="149">
        <v>3</v>
      </c>
      <c r="I175" s="150">
        <v>5.14</v>
      </c>
      <c r="J175" s="150">
        <f t="shared" si="20"/>
        <v>15.42</v>
      </c>
      <c r="K175" s="151"/>
      <c r="L175" s="27"/>
      <c r="M175" s="152" t="s">
        <v>1</v>
      </c>
      <c r="N175" s="153" t="s">
        <v>37</v>
      </c>
      <c r="O175" s="154">
        <v>0</v>
      </c>
      <c r="P175" s="154">
        <f t="shared" si="21"/>
        <v>0</v>
      </c>
      <c r="Q175" s="154">
        <v>0</v>
      </c>
      <c r="R175" s="154">
        <f t="shared" si="22"/>
        <v>0</v>
      </c>
      <c r="S175" s="154">
        <v>0</v>
      </c>
      <c r="T175" s="155">
        <f t="shared" si="23"/>
        <v>0</v>
      </c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R175" s="156" t="s">
        <v>156</v>
      </c>
      <c r="AT175" s="156" t="s">
        <v>121</v>
      </c>
      <c r="AU175" s="156" t="s">
        <v>79</v>
      </c>
      <c r="AY175" s="14" t="s">
        <v>118</v>
      </c>
      <c r="BE175" s="157">
        <f t="shared" si="24"/>
        <v>0</v>
      </c>
      <c r="BF175" s="157">
        <f t="shared" si="25"/>
        <v>15.42</v>
      </c>
      <c r="BG175" s="157">
        <f t="shared" si="26"/>
        <v>0</v>
      </c>
      <c r="BH175" s="157">
        <f t="shared" si="27"/>
        <v>0</v>
      </c>
      <c r="BI175" s="157">
        <f t="shared" si="28"/>
        <v>0</v>
      </c>
      <c r="BJ175" s="14" t="s">
        <v>79</v>
      </c>
      <c r="BK175" s="157">
        <f t="shared" si="29"/>
        <v>15.42</v>
      </c>
      <c r="BL175" s="14" t="s">
        <v>156</v>
      </c>
      <c r="BM175" s="156" t="s">
        <v>408</v>
      </c>
    </row>
    <row r="176" spans="1:65" s="2" customFormat="1" ht="33" customHeight="1">
      <c r="A176" s="26"/>
      <c r="B176" s="144"/>
      <c r="C176" s="145" t="s">
        <v>265</v>
      </c>
      <c r="D176" s="145" t="s">
        <v>121</v>
      </c>
      <c r="E176" s="146" t="s">
        <v>409</v>
      </c>
      <c r="F176" s="147" t="s">
        <v>410</v>
      </c>
      <c r="G176" s="148" t="s">
        <v>196</v>
      </c>
      <c r="H176" s="149">
        <v>5</v>
      </c>
      <c r="I176" s="150">
        <v>16.72</v>
      </c>
      <c r="J176" s="150">
        <f t="shared" si="20"/>
        <v>83.6</v>
      </c>
      <c r="K176" s="151"/>
      <c r="L176" s="27"/>
      <c r="M176" s="152" t="s">
        <v>1</v>
      </c>
      <c r="N176" s="153" t="s">
        <v>37</v>
      </c>
      <c r="O176" s="154">
        <v>0</v>
      </c>
      <c r="P176" s="154">
        <f t="shared" si="21"/>
        <v>0</v>
      </c>
      <c r="Q176" s="154">
        <v>0</v>
      </c>
      <c r="R176" s="154">
        <f t="shared" si="22"/>
        <v>0</v>
      </c>
      <c r="S176" s="154">
        <v>0</v>
      </c>
      <c r="T176" s="155">
        <f t="shared" si="23"/>
        <v>0</v>
      </c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R176" s="156" t="s">
        <v>156</v>
      </c>
      <c r="AT176" s="156" t="s">
        <v>121</v>
      </c>
      <c r="AU176" s="156" t="s">
        <v>79</v>
      </c>
      <c r="AY176" s="14" t="s">
        <v>118</v>
      </c>
      <c r="BE176" s="157">
        <f t="shared" si="24"/>
        <v>0</v>
      </c>
      <c r="BF176" s="157">
        <f t="shared" si="25"/>
        <v>83.6</v>
      </c>
      <c r="BG176" s="157">
        <f t="shared" si="26"/>
        <v>0</v>
      </c>
      <c r="BH176" s="157">
        <f t="shared" si="27"/>
        <v>0</v>
      </c>
      <c r="BI176" s="157">
        <f t="shared" si="28"/>
        <v>0</v>
      </c>
      <c r="BJ176" s="14" t="s">
        <v>79</v>
      </c>
      <c r="BK176" s="157">
        <f t="shared" si="29"/>
        <v>83.6</v>
      </c>
      <c r="BL176" s="14" t="s">
        <v>156</v>
      </c>
      <c r="BM176" s="156" t="s">
        <v>411</v>
      </c>
    </row>
    <row r="177" spans="1:65" s="2" customFormat="1" ht="16.5" customHeight="1">
      <c r="A177" s="26"/>
      <c r="B177" s="144"/>
      <c r="C177" s="158" t="s">
        <v>412</v>
      </c>
      <c r="D177" s="158" t="s">
        <v>125</v>
      </c>
      <c r="E177" s="159" t="s">
        <v>413</v>
      </c>
      <c r="F177" s="160" t="s">
        <v>414</v>
      </c>
      <c r="G177" s="161" t="s">
        <v>196</v>
      </c>
      <c r="H177" s="162">
        <v>5</v>
      </c>
      <c r="I177" s="163">
        <v>55.7</v>
      </c>
      <c r="J177" s="163">
        <f t="shared" si="20"/>
        <v>278.5</v>
      </c>
      <c r="K177" s="164"/>
      <c r="L177" s="165"/>
      <c r="M177" s="166" t="s">
        <v>1</v>
      </c>
      <c r="N177" s="167" t="s">
        <v>37</v>
      </c>
      <c r="O177" s="154">
        <v>0</v>
      </c>
      <c r="P177" s="154">
        <f t="shared" si="21"/>
        <v>0</v>
      </c>
      <c r="Q177" s="154">
        <v>0</v>
      </c>
      <c r="R177" s="154">
        <f t="shared" si="22"/>
        <v>0</v>
      </c>
      <c r="S177" s="154">
        <v>0</v>
      </c>
      <c r="T177" s="155">
        <f t="shared" si="23"/>
        <v>0</v>
      </c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R177" s="156" t="s">
        <v>163</v>
      </c>
      <c r="AT177" s="156" t="s">
        <v>125</v>
      </c>
      <c r="AU177" s="156" t="s">
        <v>79</v>
      </c>
      <c r="AY177" s="14" t="s">
        <v>118</v>
      </c>
      <c r="BE177" s="157">
        <f t="shared" si="24"/>
        <v>0</v>
      </c>
      <c r="BF177" s="157">
        <f t="shared" si="25"/>
        <v>278.5</v>
      </c>
      <c r="BG177" s="157">
        <f t="shared" si="26"/>
        <v>0</v>
      </c>
      <c r="BH177" s="157">
        <f t="shared" si="27"/>
        <v>0</v>
      </c>
      <c r="BI177" s="157">
        <f t="shared" si="28"/>
        <v>0</v>
      </c>
      <c r="BJ177" s="14" t="s">
        <v>79</v>
      </c>
      <c r="BK177" s="157">
        <f t="shared" si="29"/>
        <v>278.5</v>
      </c>
      <c r="BL177" s="14" t="s">
        <v>156</v>
      </c>
      <c r="BM177" s="156" t="s">
        <v>415</v>
      </c>
    </row>
    <row r="178" spans="1:65" s="2" customFormat="1" ht="24.2" customHeight="1">
      <c r="A178" s="26"/>
      <c r="B178" s="144"/>
      <c r="C178" s="145" t="s">
        <v>266</v>
      </c>
      <c r="D178" s="145" t="s">
        <v>121</v>
      </c>
      <c r="E178" s="146" t="s">
        <v>416</v>
      </c>
      <c r="F178" s="147" t="s">
        <v>417</v>
      </c>
      <c r="G178" s="148" t="s">
        <v>196</v>
      </c>
      <c r="H178" s="149">
        <v>5</v>
      </c>
      <c r="I178" s="150">
        <v>9.89</v>
      </c>
      <c r="J178" s="150">
        <f t="shared" si="20"/>
        <v>49.45</v>
      </c>
      <c r="K178" s="151"/>
      <c r="L178" s="27"/>
      <c r="M178" s="152" t="s">
        <v>1</v>
      </c>
      <c r="N178" s="153" t="s">
        <v>37</v>
      </c>
      <c r="O178" s="154">
        <v>0</v>
      </c>
      <c r="P178" s="154">
        <f t="shared" si="21"/>
        <v>0</v>
      </c>
      <c r="Q178" s="154">
        <v>0</v>
      </c>
      <c r="R178" s="154">
        <f t="shared" si="22"/>
        <v>0</v>
      </c>
      <c r="S178" s="154">
        <v>0</v>
      </c>
      <c r="T178" s="155">
        <f t="shared" si="23"/>
        <v>0</v>
      </c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R178" s="156" t="s">
        <v>156</v>
      </c>
      <c r="AT178" s="156" t="s">
        <v>121</v>
      </c>
      <c r="AU178" s="156" t="s">
        <v>79</v>
      </c>
      <c r="AY178" s="14" t="s">
        <v>118</v>
      </c>
      <c r="BE178" s="157">
        <f t="shared" si="24"/>
        <v>0</v>
      </c>
      <c r="BF178" s="157">
        <f t="shared" si="25"/>
        <v>49.45</v>
      </c>
      <c r="BG178" s="157">
        <f t="shared" si="26"/>
        <v>0</v>
      </c>
      <c r="BH178" s="157">
        <f t="shared" si="27"/>
        <v>0</v>
      </c>
      <c r="BI178" s="157">
        <f t="shared" si="28"/>
        <v>0</v>
      </c>
      <c r="BJ178" s="14" t="s">
        <v>79</v>
      </c>
      <c r="BK178" s="157">
        <f t="shared" si="29"/>
        <v>49.45</v>
      </c>
      <c r="BL178" s="14" t="s">
        <v>156</v>
      </c>
      <c r="BM178" s="156" t="s">
        <v>418</v>
      </c>
    </row>
    <row r="179" spans="1:65" s="2" customFormat="1" ht="24.2" customHeight="1">
      <c r="A179" s="26"/>
      <c r="B179" s="144"/>
      <c r="C179" s="158" t="s">
        <v>419</v>
      </c>
      <c r="D179" s="158" t="s">
        <v>125</v>
      </c>
      <c r="E179" s="159" t="s">
        <v>420</v>
      </c>
      <c r="F179" s="160" t="s">
        <v>421</v>
      </c>
      <c r="G179" s="161" t="s">
        <v>196</v>
      </c>
      <c r="H179" s="162">
        <v>5</v>
      </c>
      <c r="I179" s="163">
        <v>27.65</v>
      </c>
      <c r="J179" s="163">
        <f t="shared" si="20"/>
        <v>138.25</v>
      </c>
      <c r="K179" s="164"/>
      <c r="L179" s="165"/>
      <c r="M179" s="166" t="s">
        <v>1</v>
      </c>
      <c r="N179" s="167" t="s">
        <v>37</v>
      </c>
      <c r="O179" s="154">
        <v>0</v>
      </c>
      <c r="P179" s="154">
        <f t="shared" si="21"/>
        <v>0</v>
      </c>
      <c r="Q179" s="154">
        <v>0</v>
      </c>
      <c r="R179" s="154">
        <f t="shared" si="22"/>
        <v>0</v>
      </c>
      <c r="S179" s="154">
        <v>0</v>
      </c>
      <c r="T179" s="155">
        <f t="shared" si="23"/>
        <v>0</v>
      </c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R179" s="156" t="s">
        <v>163</v>
      </c>
      <c r="AT179" s="156" t="s">
        <v>125</v>
      </c>
      <c r="AU179" s="156" t="s">
        <v>79</v>
      </c>
      <c r="AY179" s="14" t="s">
        <v>118</v>
      </c>
      <c r="BE179" s="157">
        <f t="shared" si="24"/>
        <v>0</v>
      </c>
      <c r="BF179" s="157">
        <f t="shared" si="25"/>
        <v>138.25</v>
      </c>
      <c r="BG179" s="157">
        <f t="shared" si="26"/>
        <v>0</v>
      </c>
      <c r="BH179" s="157">
        <f t="shared" si="27"/>
        <v>0</v>
      </c>
      <c r="BI179" s="157">
        <f t="shared" si="28"/>
        <v>0</v>
      </c>
      <c r="BJ179" s="14" t="s">
        <v>79</v>
      </c>
      <c r="BK179" s="157">
        <f t="shared" si="29"/>
        <v>138.25</v>
      </c>
      <c r="BL179" s="14" t="s">
        <v>156</v>
      </c>
      <c r="BM179" s="156" t="s">
        <v>422</v>
      </c>
    </row>
    <row r="180" spans="1:65" s="2" customFormat="1" ht="24.2" customHeight="1">
      <c r="A180" s="26"/>
      <c r="B180" s="144"/>
      <c r="C180" s="145" t="s">
        <v>272</v>
      </c>
      <c r="D180" s="145" t="s">
        <v>121</v>
      </c>
      <c r="E180" s="146" t="s">
        <v>423</v>
      </c>
      <c r="F180" s="147" t="s">
        <v>424</v>
      </c>
      <c r="G180" s="148" t="s">
        <v>196</v>
      </c>
      <c r="H180" s="149">
        <v>5</v>
      </c>
      <c r="I180" s="150">
        <v>14.36</v>
      </c>
      <c r="J180" s="150">
        <f t="shared" si="20"/>
        <v>71.8</v>
      </c>
      <c r="K180" s="151"/>
      <c r="L180" s="27"/>
      <c r="M180" s="152" t="s">
        <v>1</v>
      </c>
      <c r="N180" s="153" t="s">
        <v>37</v>
      </c>
      <c r="O180" s="154">
        <v>0</v>
      </c>
      <c r="P180" s="154">
        <f t="shared" si="21"/>
        <v>0</v>
      </c>
      <c r="Q180" s="154">
        <v>0</v>
      </c>
      <c r="R180" s="154">
        <f t="shared" si="22"/>
        <v>0</v>
      </c>
      <c r="S180" s="154">
        <v>0</v>
      </c>
      <c r="T180" s="155">
        <f t="shared" si="23"/>
        <v>0</v>
      </c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R180" s="156" t="s">
        <v>156</v>
      </c>
      <c r="AT180" s="156" t="s">
        <v>121</v>
      </c>
      <c r="AU180" s="156" t="s">
        <v>79</v>
      </c>
      <c r="AY180" s="14" t="s">
        <v>118</v>
      </c>
      <c r="BE180" s="157">
        <f t="shared" si="24"/>
        <v>0</v>
      </c>
      <c r="BF180" s="157">
        <f t="shared" si="25"/>
        <v>71.8</v>
      </c>
      <c r="BG180" s="157">
        <f t="shared" si="26"/>
        <v>0</v>
      </c>
      <c r="BH180" s="157">
        <f t="shared" si="27"/>
        <v>0</v>
      </c>
      <c r="BI180" s="157">
        <f t="shared" si="28"/>
        <v>0</v>
      </c>
      <c r="BJ180" s="14" t="s">
        <v>79</v>
      </c>
      <c r="BK180" s="157">
        <f t="shared" si="29"/>
        <v>71.8</v>
      </c>
      <c r="BL180" s="14" t="s">
        <v>156</v>
      </c>
      <c r="BM180" s="156" t="s">
        <v>425</v>
      </c>
    </row>
    <row r="181" spans="1:65" s="2" customFormat="1" ht="33" customHeight="1">
      <c r="A181" s="26"/>
      <c r="B181" s="144"/>
      <c r="C181" s="158" t="s">
        <v>426</v>
      </c>
      <c r="D181" s="158" t="s">
        <v>125</v>
      </c>
      <c r="E181" s="159" t="s">
        <v>427</v>
      </c>
      <c r="F181" s="160" t="s">
        <v>428</v>
      </c>
      <c r="G181" s="161" t="s">
        <v>196</v>
      </c>
      <c r="H181" s="162">
        <v>5</v>
      </c>
      <c r="I181" s="163">
        <v>11.02</v>
      </c>
      <c r="J181" s="163">
        <f t="shared" si="20"/>
        <v>55.1</v>
      </c>
      <c r="K181" s="164"/>
      <c r="L181" s="165"/>
      <c r="M181" s="166" t="s">
        <v>1</v>
      </c>
      <c r="N181" s="167" t="s">
        <v>37</v>
      </c>
      <c r="O181" s="154">
        <v>0</v>
      </c>
      <c r="P181" s="154">
        <f t="shared" si="21"/>
        <v>0</v>
      </c>
      <c r="Q181" s="154">
        <v>0</v>
      </c>
      <c r="R181" s="154">
        <f t="shared" si="22"/>
        <v>0</v>
      </c>
      <c r="S181" s="154">
        <v>0</v>
      </c>
      <c r="T181" s="155">
        <f t="shared" si="23"/>
        <v>0</v>
      </c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R181" s="156" t="s">
        <v>163</v>
      </c>
      <c r="AT181" s="156" t="s">
        <v>125</v>
      </c>
      <c r="AU181" s="156" t="s">
        <v>79</v>
      </c>
      <c r="AY181" s="14" t="s">
        <v>118</v>
      </c>
      <c r="BE181" s="157">
        <f t="shared" si="24"/>
        <v>0</v>
      </c>
      <c r="BF181" s="157">
        <f t="shared" si="25"/>
        <v>55.1</v>
      </c>
      <c r="BG181" s="157">
        <f t="shared" si="26"/>
        <v>0</v>
      </c>
      <c r="BH181" s="157">
        <f t="shared" si="27"/>
        <v>0</v>
      </c>
      <c r="BI181" s="157">
        <f t="shared" si="28"/>
        <v>0</v>
      </c>
      <c r="BJ181" s="14" t="s">
        <v>79</v>
      </c>
      <c r="BK181" s="157">
        <f t="shared" si="29"/>
        <v>55.1</v>
      </c>
      <c r="BL181" s="14" t="s">
        <v>156</v>
      </c>
      <c r="BM181" s="156" t="s">
        <v>429</v>
      </c>
    </row>
    <row r="182" spans="1:65" s="2" customFormat="1" ht="24.2" customHeight="1">
      <c r="A182" s="26"/>
      <c r="B182" s="144"/>
      <c r="C182" s="145" t="s">
        <v>275</v>
      </c>
      <c r="D182" s="145" t="s">
        <v>121</v>
      </c>
      <c r="E182" s="146" t="s">
        <v>430</v>
      </c>
      <c r="F182" s="147" t="s">
        <v>431</v>
      </c>
      <c r="G182" s="148" t="s">
        <v>196</v>
      </c>
      <c r="H182" s="149">
        <v>2</v>
      </c>
      <c r="I182" s="150">
        <v>10.4</v>
      </c>
      <c r="J182" s="150">
        <f t="shared" si="20"/>
        <v>20.8</v>
      </c>
      <c r="K182" s="151"/>
      <c r="L182" s="27"/>
      <c r="M182" s="152" t="s">
        <v>1</v>
      </c>
      <c r="N182" s="153" t="s">
        <v>37</v>
      </c>
      <c r="O182" s="154">
        <v>0</v>
      </c>
      <c r="P182" s="154">
        <f t="shared" si="21"/>
        <v>0</v>
      </c>
      <c r="Q182" s="154">
        <v>0</v>
      </c>
      <c r="R182" s="154">
        <f t="shared" si="22"/>
        <v>0</v>
      </c>
      <c r="S182" s="154">
        <v>0</v>
      </c>
      <c r="T182" s="155">
        <f t="shared" si="23"/>
        <v>0</v>
      </c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R182" s="156" t="s">
        <v>156</v>
      </c>
      <c r="AT182" s="156" t="s">
        <v>121</v>
      </c>
      <c r="AU182" s="156" t="s">
        <v>79</v>
      </c>
      <c r="AY182" s="14" t="s">
        <v>118</v>
      </c>
      <c r="BE182" s="157">
        <f t="shared" si="24"/>
        <v>0</v>
      </c>
      <c r="BF182" s="157">
        <f t="shared" si="25"/>
        <v>20.8</v>
      </c>
      <c r="BG182" s="157">
        <f t="shared" si="26"/>
        <v>0</v>
      </c>
      <c r="BH182" s="157">
        <f t="shared" si="27"/>
        <v>0</v>
      </c>
      <c r="BI182" s="157">
        <f t="shared" si="28"/>
        <v>0</v>
      </c>
      <c r="BJ182" s="14" t="s">
        <v>79</v>
      </c>
      <c r="BK182" s="157">
        <f t="shared" si="29"/>
        <v>20.8</v>
      </c>
      <c r="BL182" s="14" t="s">
        <v>156</v>
      </c>
      <c r="BM182" s="156" t="s">
        <v>432</v>
      </c>
    </row>
    <row r="183" spans="1:65" s="2" customFormat="1" ht="16.5" customHeight="1">
      <c r="A183" s="26"/>
      <c r="B183" s="144"/>
      <c r="C183" s="158" t="s">
        <v>433</v>
      </c>
      <c r="D183" s="158" t="s">
        <v>125</v>
      </c>
      <c r="E183" s="159" t="s">
        <v>434</v>
      </c>
      <c r="F183" s="160" t="s">
        <v>435</v>
      </c>
      <c r="G183" s="161" t="s">
        <v>196</v>
      </c>
      <c r="H183" s="162">
        <v>2</v>
      </c>
      <c r="I183" s="163">
        <v>33.520000000000003</v>
      </c>
      <c r="J183" s="163">
        <f t="shared" si="20"/>
        <v>67.040000000000006</v>
      </c>
      <c r="K183" s="164"/>
      <c r="L183" s="165"/>
      <c r="M183" s="166" t="s">
        <v>1</v>
      </c>
      <c r="N183" s="167" t="s">
        <v>37</v>
      </c>
      <c r="O183" s="154">
        <v>0</v>
      </c>
      <c r="P183" s="154">
        <f t="shared" si="21"/>
        <v>0</v>
      </c>
      <c r="Q183" s="154">
        <v>0</v>
      </c>
      <c r="R183" s="154">
        <f t="shared" si="22"/>
        <v>0</v>
      </c>
      <c r="S183" s="154">
        <v>0</v>
      </c>
      <c r="T183" s="155">
        <f t="shared" si="23"/>
        <v>0</v>
      </c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R183" s="156" t="s">
        <v>163</v>
      </c>
      <c r="AT183" s="156" t="s">
        <v>125</v>
      </c>
      <c r="AU183" s="156" t="s">
        <v>79</v>
      </c>
      <c r="AY183" s="14" t="s">
        <v>118</v>
      </c>
      <c r="BE183" s="157">
        <f t="shared" si="24"/>
        <v>0</v>
      </c>
      <c r="BF183" s="157">
        <f t="shared" si="25"/>
        <v>67.040000000000006</v>
      </c>
      <c r="BG183" s="157">
        <f t="shared" si="26"/>
        <v>0</v>
      </c>
      <c r="BH183" s="157">
        <f t="shared" si="27"/>
        <v>0</v>
      </c>
      <c r="BI183" s="157">
        <f t="shared" si="28"/>
        <v>0</v>
      </c>
      <c r="BJ183" s="14" t="s">
        <v>79</v>
      </c>
      <c r="BK183" s="157">
        <f t="shared" si="29"/>
        <v>67.040000000000006</v>
      </c>
      <c r="BL183" s="14" t="s">
        <v>156</v>
      </c>
      <c r="BM183" s="156" t="s">
        <v>436</v>
      </c>
    </row>
    <row r="184" spans="1:65" s="2" customFormat="1" ht="24.2" customHeight="1">
      <c r="A184" s="26"/>
      <c r="B184" s="144"/>
      <c r="C184" s="145" t="s">
        <v>279</v>
      </c>
      <c r="D184" s="145" t="s">
        <v>121</v>
      </c>
      <c r="E184" s="146" t="s">
        <v>437</v>
      </c>
      <c r="F184" s="147" t="s">
        <v>438</v>
      </c>
      <c r="G184" s="148" t="s">
        <v>325</v>
      </c>
      <c r="H184" s="149">
        <v>0</v>
      </c>
      <c r="I184" s="150">
        <v>0.3</v>
      </c>
      <c r="J184" s="150">
        <f t="shared" si="20"/>
        <v>0</v>
      </c>
      <c r="K184" s="151"/>
      <c r="L184" s="27"/>
      <c r="M184" s="152" t="s">
        <v>1</v>
      </c>
      <c r="N184" s="153" t="s">
        <v>37</v>
      </c>
      <c r="O184" s="154">
        <v>0</v>
      </c>
      <c r="P184" s="154">
        <f t="shared" si="21"/>
        <v>0</v>
      </c>
      <c r="Q184" s="154">
        <v>0</v>
      </c>
      <c r="R184" s="154">
        <f t="shared" si="22"/>
        <v>0</v>
      </c>
      <c r="S184" s="154">
        <v>0</v>
      </c>
      <c r="T184" s="155">
        <f t="shared" si="23"/>
        <v>0</v>
      </c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R184" s="156" t="s">
        <v>156</v>
      </c>
      <c r="AT184" s="156" t="s">
        <v>121</v>
      </c>
      <c r="AU184" s="156" t="s">
        <v>79</v>
      </c>
      <c r="AY184" s="14" t="s">
        <v>118</v>
      </c>
      <c r="BE184" s="157">
        <f t="shared" si="24"/>
        <v>0</v>
      </c>
      <c r="BF184" s="157">
        <f t="shared" si="25"/>
        <v>0</v>
      </c>
      <c r="BG184" s="157">
        <f t="shared" si="26"/>
        <v>0</v>
      </c>
      <c r="BH184" s="157">
        <f t="shared" si="27"/>
        <v>0</v>
      </c>
      <c r="BI184" s="157">
        <f t="shared" si="28"/>
        <v>0</v>
      </c>
      <c r="BJ184" s="14" t="s">
        <v>79</v>
      </c>
      <c r="BK184" s="157">
        <f t="shared" si="29"/>
        <v>0</v>
      </c>
      <c r="BL184" s="14" t="s">
        <v>156</v>
      </c>
      <c r="BM184" s="156" t="s">
        <v>439</v>
      </c>
    </row>
    <row r="185" spans="1:65" s="12" customFormat="1" ht="25.9" customHeight="1">
      <c r="B185" s="132"/>
      <c r="D185" s="133" t="s">
        <v>70</v>
      </c>
      <c r="E185" s="134" t="s">
        <v>440</v>
      </c>
      <c r="F185" s="134" t="s">
        <v>441</v>
      </c>
      <c r="J185" s="135">
        <f>BK185</f>
        <v>92.85</v>
      </c>
      <c r="L185" s="132"/>
      <c r="M185" s="136"/>
      <c r="N185" s="137"/>
      <c r="O185" s="137"/>
      <c r="P185" s="138">
        <f>P186</f>
        <v>0</v>
      </c>
      <c r="Q185" s="137"/>
      <c r="R185" s="138">
        <f>R186</f>
        <v>0</v>
      </c>
      <c r="S185" s="137"/>
      <c r="T185" s="139">
        <f>T186</f>
        <v>0</v>
      </c>
      <c r="AR185" s="133" t="s">
        <v>85</v>
      </c>
      <c r="AT185" s="140" t="s">
        <v>70</v>
      </c>
      <c r="AU185" s="140" t="s">
        <v>71</v>
      </c>
      <c r="AY185" s="133" t="s">
        <v>118</v>
      </c>
      <c r="BK185" s="141">
        <f>BK186</f>
        <v>92.85</v>
      </c>
    </row>
    <row r="186" spans="1:65" s="2" customFormat="1" ht="37.9" customHeight="1">
      <c r="A186" s="26"/>
      <c r="B186" s="144"/>
      <c r="C186" s="145" t="s">
        <v>442</v>
      </c>
      <c r="D186" s="145" t="s">
        <v>121</v>
      </c>
      <c r="E186" s="146" t="s">
        <v>443</v>
      </c>
      <c r="F186" s="147" t="s">
        <v>444</v>
      </c>
      <c r="G186" s="148" t="s">
        <v>445</v>
      </c>
      <c r="H186" s="149">
        <v>5</v>
      </c>
      <c r="I186" s="150">
        <v>18.57</v>
      </c>
      <c r="J186" s="150">
        <f>ROUND(I186*H186,2)</f>
        <v>92.85</v>
      </c>
      <c r="K186" s="151"/>
      <c r="L186" s="27"/>
      <c r="M186" s="168" t="s">
        <v>1</v>
      </c>
      <c r="N186" s="169" t="s">
        <v>37</v>
      </c>
      <c r="O186" s="170">
        <v>0</v>
      </c>
      <c r="P186" s="170">
        <f>O186*H186</f>
        <v>0</v>
      </c>
      <c r="Q186" s="170">
        <v>0</v>
      </c>
      <c r="R186" s="170">
        <f>Q186*H186</f>
        <v>0</v>
      </c>
      <c r="S186" s="170">
        <v>0</v>
      </c>
      <c r="T186" s="171">
        <f>S186*H186</f>
        <v>0</v>
      </c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R186" s="156" t="s">
        <v>446</v>
      </c>
      <c r="AT186" s="156" t="s">
        <v>121</v>
      </c>
      <c r="AU186" s="156" t="s">
        <v>12</v>
      </c>
      <c r="AY186" s="14" t="s">
        <v>118</v>
      </c>
      <c r="BE186" s="157">
        <f>IF(N186="základná",J186,0)</f>
        <v>0</v>
      </c>
      <c r="BF186" s="157">
        <f>IF(N186="znížená",J186,0)</f>
        <v>92.85</v>
      </c>
      <c r="BG186" s="157">
        <f>IF(N186="zákl. prenesená",J186,0)</f>
        <v>0</v>
      </c>
      <c r="BH186" s="157">
        <f>IF(N186="zníž. prenesená",J186,0)</f>
        <v>0</v>
      </c>
      <c r="BI186" s="157">
        <f>IF(N186="nulová",J186,0)</f>
        <v>0</v>
      </c>
      <c r="BJ186" s="14" t="s">
        <v>79</v>
      </c>
      <c r="BK186" s="157">
        <f>ROUND(I186*H186,2)</f>
        <v>92.85</v>
      </c>
      <c r="BL186" s="14" t="s">
        <v>446</v>
      </c>
      <c r="BM186" s="156" t="s">
        <v>447</v>
      </c>
    </row>
    <row r="187" spans="1:65" s="2" customFormat="1" ht="6.95" customHeight="1">
      <c r="A187" s="26"/>
      <c r="B187" s="44"/>
      <c r="C187" s="45"/>
      <c r="D187" s="45"/>
      <c r="E187" s="45"/>
      <c r="F187" s="45"/>
      <c r="G187" s="45"/>
      <c r="H187" s="45"/>
      <c r="I187" s="45"/>
      <c r="J187" s="45"/>
      <c r="K187" s="45"/>
      <c r="L187" s="27"/>
      <c r="M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</row>
  </sheetData>
  <autoFilter ref="C123:K186"/>
  <mergeCells count="9">
    <mergeCell ref="E87:H87"/>
    <mergeCell ref="E114:H114"/>
    <mergeCell ref="E116:H116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5</vt:i4>
      </vt:variant>
      <vt:variant>
        <vt:lpstr>Pomenované rozsahy</vt:lpstr>
      </vt:variant>
      <vt:variant>
        <vt:i4>10</vt:i4>
      </vt:variant>
    </vt:vector>
  </HeadingPairs>
  <TitlesOfParts>
    <vt:vector size="15" baseType="lpstr">
      <vt:lpstr>Rekapitulácia stavby</vt:lpstr>
      <vt:lpstr>1 - Keramická dlažba podláh</vt:lpstr>
      <vt:lpstr>2 - Vnútorné priečky a úp...</vt:lpstr>
      <vt:lpstr>3 - Úprava sociálnych zar...</vt:lpstr>
      <vt:lpstr>4 - Zdravotechnika</vt:lpstr>
      <vt:lpstr>'1 - Keramická dlažba podláh'!Názvy_tlače</vt:lpstr>
      <vt:lpstr>'2 - Vnútorné priečky a úp...'!Názvy_tlače</vt:lpstr>
      <vt:lpstr>'3 - Úprava sociálnych zar...'!Názvy_tlače</vt:lpstr>
      <vt:lpstr>'4 - Zdravotechnika'!Názvy_tlače</vt:lpstr>
      <vt:lpstr>'Rekapitulácia stavby'!Názvy_tlače</vt:lpstr>
      <vt:lpstr>'1 - Keramická dlažba podláh'!Oblasť_tlače</vt:lpstr>
      <vt:lpstr>'2 - Vnútorné priečky a úp...'!Oblasť_tlače</vt:lpstr>
      <vt:lpstr>'3 - Úprava sociálnych zar...'!Oblasť_tlače</vt:lpstr>
      <vt:lpstr>'4 - Zdravotechnika'!Oblasť_tlače</vt:lpstr>
      <vt:lpstr>'Rekapitulácia stavby'!Oblasť_tlače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Zeliznak</dc:creator>
  <cp:lastModifiedBy>Používateľ systému Windows</cp:lastModifiedBy>
  <dcterms:created xsi:type="dcterms:W3CDTF">2025-02-03T06:34:06Z</dcterms:created>
  <dcterms:modified xsi:type="dcterms:W3CDTF">2025-06-19T10:14:03Z</dcterms:modified>
</cp:coreProperties>
</file>